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375" tabRatio="831" firstSheet="1" activeTab="1"/>
  </bookViews>
  <sheets>
    <sheet name="年度変更及び医療費グラフデータ等" sheetId="1" state="hidden" r:id="rId1"/>
    <sheet name="被保険者数 " sheetId="2" r:id="rId2"/>
    <sheet name="前年度被保険者数" sheetId="3" state="hidden" r:id="rId3"/>
    <sheet name="医療費" sheetId="4" r:id="rId4"/>
    <sheet name="審査支払確定状況" sheetId="5" r:id="rId5"/>
    <sheet name="再審査・突合審査状況" sheetId="6" r:id="rId6"/>
  </sheets>
  <definedNames>
    <definedName name="_xlnm.Print_Area" localSheetId="3">'医療費'!$A$1:$E$99</definedName>
    <definedName name="_xlnm.Print_Area" localSheetId="5">'再審査・突合審査状況'!$A$1:$O$38</definedName>
    <definedName name="_xlnm.Print_Area" localSheetId="1">'被保険者数 '!$A$1:$J$137</definedName>
  </definedNames>
  <calcPr fullCalcOnLoad="1"/>
</workbook>
</file>

<file path=xl/sharedStrings.xml><?xml version="1.0" encoding="utf-8"?>
<sst xmlns="http://schemas.openxmlformats.org/spreadsheetml/2006/main" count="1331" uniqueCount="175">
  <si>
    <t>合計</t>
  </si>
  <si>
    <t>合　　計</t>
  </si>
  <si>
    <t>退職（計）</t>
  </si>
  <si>
    <t>前年同月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</si>
  <si>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</si>
  <si>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</si>
  <si>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</si>
  <si>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</si>
  <si>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</si>
  <si>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</si>
  <si>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</si>
  <si>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</si>
  <si>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</si>
  <si>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一般</t>
  </si>
  <si>
    <t>区分</t>
  </si>
  <si>
    <t>実数（人）</t>
  </si>
  <si>
    <t>一　　般</t>
  </si>
  <si>
    <t>退職</t>
  </si>
  <si>
    <t>本　　人</t>
  </si>
  <si>
    <t>被扶養者</t>
  </si>
  <si>
    <t>計</t>
  </si>
  <si>
    <r>
      <t>前年同月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</si>
  <si>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70</t>
    </r>
    <r>
      <rPr>
        <sz val="9"/>
        <rFont val="ＭＳ Ｐゴシック"/>
        <family val="3"/>
      </rPr>
      <t>歳以上</t>
    </r>
  </si>
  <si>
    <r>
      <t>70</t>
    </r>
    <r>
      <rPr>
        <sz val="9"/>
        <rFont val="ＭＳ Ｐゴシック"/>
        <family val="3"/>
      </rPr>
      <t>歳以上一定</t>
    </r>
  </si>
  <si>
    <r>
      <t>一般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</si>
  <si>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以上所得者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</si>
  <si>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t>グラフ用</t>
  </si>
  <si>
    <t>一般分</t>
  </si>
  <si>
    <t>退職者分</t>
  </si>
  <si>
    <t>支払額(円)</t>
  </si>
  <si>
    <t>前年同月支払額(円)</t>
  </si>
  <si>
    <t>比較増減（△）率（％）</t>
  </si>
  <si>
    <t>医療費の支払額（合計）</t>
  </si>
  <si>
    <t>合計</t>
  </si>
  <si>
    <t>当月</t>
  </si>
  <si>
    <t>伸び率(%)</t>
  </si>
  <si>
    <t>申出件数</t>
  </si>
  <si>
    <t>原審件数</t>
  </si>
  <si>
    <t>件　数</t>
  </si>
  <si>
    <t>点　数</t>
  </si>
  <si>
    <t>減　　　　点</t>
  </si>
  <si>
    <t>保険者提出</t>
  </si>
  <si>
    <t>医療機関提出</t>
  </si>
  <si>
    <t>照会件数</t>
  </si>
  <si>
    <t>審査支払確定状況</t>
  </si>
  <si>
    <t>診療費</t>
  </si>
  <si>
    <t>計</t>
  </si>
  <si>
    <t>薬剤の支給</t>
  </si>
  <si>
    <t>療養食事</t>
  </si>
  <si>
    <t>一般診療</t>
  </si>
  <si>
    <t>歯科診療</t>
  </si>
  <si>
    <t>訪問看護療養費</t>
  </si>
  <si>
    <t>柔整療養費</t>
  </si>
  <si>
    <t>診　療　費　計</t>
  </si>
  <si>
    <t>前　年　同　月</t>
  </si>
  <si>
    <t>入　院　外</t>
  </si>
  <si>
    <t>入　　　 院</t>
  </si>
  <si>
    <t>歯　　　 科</t>
  </si>
  <si>
    <t>区　　　分</t>
  </si>
  <si>
    <t>件　　数</t>
  </si>
  <si>
    <t>日　　数</t>
  </si>
  <si>
    <t>点　　数</t>
  </si>
  <si>
    <t>一　　般　　分</t>
  </si>
  <si>
    <t>退　職　者　分</t>
  </si>
  <si>
    <t>老 人 保 健 分</t>
  </si>
  <si>
    <t>　４月処理分</t>
  </si>
  <si>
    <t>　５月処理分</t>
  </si>
  <si>
    <t>　６月処理分</t>
  </si>
  <si>
    <t>　７月処理分</t>
  </si>
  <si>
    <t>　８月処理分</t>
  </si>
  <si>
    <t>　９月処理分</t>
  </si>
  <si>
    <t>　１０月処理分</t>
  </si>
  <si>
    <t>　１１月処理分</t>
  </si>
  <si>
    <t>　１２月処理分</t>
  </si>
  <si>
    <t>１月処理分</t>
  </si>
  <si>
    <t>２月処理分</t>
  </si>
  <si>
    <t>３月処理分</t>
  </si>
  <si>
    <t>被保険者数（速報数値）</t>
  </si>
  <si>
    <t>前期高齢者</t>
  </si>
  <si>
    <t>65～74歳（人）</t>
  </si>
  <si>
    <t>再掲分である。</t>
  </si>
  <si>
    <r>
      <t>未就学児(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</si>
  <si>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（注）　下表の「</t>
    </r>
    <r>
      <rPr>
        <sz val="10"/>
        <rFont val="Arial Unicode MS"/>
        <family val="3"/>
      </rPr>
      <t>70</t>
    </r>
    <r>
      <rPr>
        <sz val="10"/>
        <rFont val="ＭＳ Ｐゴシック"/>
        <family val="3"/>
      </rPr>
      <t>歳以上一般（人）」、「</t>
    </r>
    <r>
      <rPr>
        <sz val="10"/>
        <rFont val="Arial Unicode MS"/>
        <family val="3"/>
      </rPr>
      <t>70</t>
    </r>
    <r>
      <rPr>
        <sz val="10"/>
        <rFont val="ＭＳ Ｐゴシック"/>
        <family val="3"/>
      </rPr>
      <t>歳以上一定以上所得者（人）」、「未就学児（人）」、「前期高齢者</t>
    </r>
    <r>
      <rPr>
        <sz val="10"/>
        <rFont val="Arial Unicode MS"/>
        <family val="3"/>
      </rPr>
      <t>65</t>
    </r>
    <r>
      <rPr>
        <sz val="10"/>
        <rFont val="ＭＳ Ｐゴシック"/>
        <family val="3"/>
      </rPr>
      <t>～</t>
    </r>
    <r>
      <rPr>
        <sz val="10"/>
        <rFont val="Arial Unicode MS"/>
        <family val="3"/>
      </rPr>
      <t>74</t>
    </r>
    <r>
      <rPr>
        <sz val="10"/>
        <rFont val="ＭＳ Ｐゴシック"/>
        <family val="3"/>
      </rPr>
      <t>歳（人）」は</t>
    </r>
  </si>
  <si>
    <t>前年度データ</t>
  </si>
  <si>
    <t>－</t>
  </si>
  <si>
    <t>復　活 （増　点）</t>
  </si>
  <si>
    <t/>
  </si>
  <si>
    <t>3月診療分</t>
  </si>
  <si>
    <t>4月診療分</t>
  </si>
  <si>
    <t>5月診療分</t>
  </si>
  <si>
    <t>6月診療分</t>
  </si>
  <si>
    <t>7月診療分</t>
  </si>
  <si>
    <t>8月診療分</t>
  </si>
  <si>
    <t>9月診療分</t>
  </si>
  <si>
    <t>10月診療分</t>
  </si>
  <si>
    <t>11月診療分</t>
  </si>
  <si>
    <t>12月診療分</t>
  </si>
  <si>
    <t>1月診療分</t>
  </si>
  <si>
    <t>2月診療分</t>
  </si>
  <si>
    <t>グラフ用データ</t>
  </si>
  <si>
    <t>毎年５月作業月修正↓</t>
  </si>
  <si>
    <t>年</t>
  </si>
  <si>
    <t>前年度の「医療費」シート1年間分を白枠内に一括コピペ</t>
  </si>
  <si>
    <t>前年度の「被保険者数」シート1年間分を白枠内に一括コピペ</t>
  </si>
  <si>
    <t>↓毎年５月作業月修正</t>
  </si>
  <si>
    <t>H29.3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</si>
  <si>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</si>
  <si>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</si>
  <si>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</si>
  <si>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</si>
  <si>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</si>
  <si>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</si>
  <si>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</si>
  <si>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</si>
  <si>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</si>
  <si>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</si>
  <si>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H30.2</t>
  </si>
  <si>
    <t xml:space="preserve">                              </t>
  </si>
  <si>
    <t>前年同月(人)</t>
  </si>
  <si>
    <t>70歳以上</t>
  </si>
  <si>
    <t>70歳以上一定</t>
  </si>
  <si>
    <t>未就学児(人)</t>
  </si>
  <si>
    <t>前期高齢者</t>
  </si>
  <si>
    <t>一般(人)</t>
  </si>
  <si>
    <t>以上所得者(人)</t>
  </si>
  <si>
    <t>65～74歳（人）</t>
  </si>
  <si>
    <t>今年度　令和</t>
  </si>
  <si>
    <t>【平成3１年3月末被保険者数】</t>
  </si>
  <si>
    <t>【平成3１年4月末被保険者数】</t>
  </si>
  <si>
    <t>【令和2年2月末被保険者数】</t>
  </si>
  <si>
    <t>【令和２年1月末被保険者数】</t>
  </si>
  <si>
    <t>【令和１年12月末被保険者数】</t>
  </si>
  <si>
    <t>5月</t>
  </si>
  <si>
    <t>【医療費の支払額（平成31年3月診療分）】</t>
  </si>
  <si>
    <t>【医療費の支払額（平成31年4月診療分）】</t>
  </si>
  <si>
    <t>【医療費の支払額（令和1年5月診療分）】</t>
  </si>
  <si>
    <t>【医療費の支払額（令和1年6月診療分）】</t>
  </si>
  <si>
    <t>【医療費の支払額（令和1年7月診療分）】</t>
  </si>
  <si>
    <t>【医療費の支払額（令和1年8月診療分）】</t>
  </si>
  <si>
    <t>【医療費の支払額（令和1年9月診療分）】</t>
  </si>
  <si>
    <t>【医療費の支払額（令和1年10月診療分）】</t>
  </si>
  <si>
    <t>【医療費の支払額（令和1年11月診療分）】</t>
  </si>
  <si>
    <t>【医療費の支払額（令和1年12月診療分）】</t>
  </si>
  <si>
    <t>【医療費の支払額（令和2年1月診療分）】</t>
  </si>
  <si>
    <t>【医療費の支払額（令和2年2月診療分）】</t>
  </si>
  <si>
    <t>【令和1年5月末被保険者数】</t>
  </si>
  <si>
    <t>【令和1年6月末被保険者数】</t>
  </si>
  <si>
    <t>【令和1年7月末被保険者数】</t>
  </si>
  <si>
    <t>【令和1年8月末被保険者数】</t>
  </si>
  <si>
    <t>【令和1年9月末被保険者数】</t>
  </si>
  <si>
    <t>【令和1年11月末被保険者数】</t>
  </si>
  <si>
    <t>【令和1年10月末被保険者数】</t>
  </si>
  <si>
    <t>△ 3.8</t>
  </si>
  <si>
    <t>△ 70.7</t>
  </si>
  <si>
    <t>△ 4.7</t>
  </si>
  <si>
    <t>△ 77.9</t>
  </si>
  <si>
    <t>△ 3.7</t>
  </si>
  <si>
    <t>△ 80.9</t>
  </si>
  <si>
    <t>△ 4.6</t>
  </si>
  <si>
    <t>△ 1.5</t>
  </si>
  <si>
    <t>△ 81.4</t>
  </si>
  <si>
    <t>△ 2.4</t>
  </si>
  <si>
    <t>△ 76.9</t>
  </si>
  <si>
    <t>△ 0.6</t>
  </si>
  <si>
    <t>△ 81.7</t>
  </si>
  <si>
    <t>△ 1.4</t>
  </si>
  <si>
    <t>△ 89.1</t>
  </si>
  <si>
    <t>△ 0.8</t>
  </si>
  <si>
    <t>△ 87.9</t>
  </si>
  <si>
    <t>△ 2.9</t>
  </si>
  <si>
    <t>△ 85.6</t>
  </si>
  <si>
    <t>△ 3.6</t>
  </si>
  <si>
    <t>△ 86.7</t>
  </si>
  <si>
    <t>△ 91.9</t>
  </si>
  <si>
    <t>△ 92.5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</si>
</sst>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;&quot;△ &quot;0.00"/>
    <numFmt numFmtId="182" formatCode="0.0;&quot;△ &quot;0.0"/>
    <numFmt numFmtId="183" formatCode="#,##0.0_ "/>
    <numFmt numFmtId="184" formatCode="#,##0_);[Red]\(#,##0\)"/>
    <numFmt numFmtId="185" formatCode="#,##0.0_);[Red]\(#,##0.0\)"/>
    <numFmt numFmtId="186" formatCode="#,##0.00_ "/>
    <numFmt numFmtId="187" formatCode="#,##0.000_ "/>
    <numFmt numFmtId="188" formatCode="#,##0.0;[Red]\-#,##0.0"/>
    <numFmt numFmtId="189" formatCode="#,##0.0_ ;[Red]\-#,##0.0\ "/>
    <numFmt numFmtId="190" formatCode="#,##0;&quot;△ &quot;#,##0"/>
    <numFmt numFmtId="191" formatCode="0;&quot;△ &quot;0"/>
    <numFmt numFmtId="192" formatCode="#,##0.0;&quot;△ &quot;#,##0.0"/>
    <numFmt numFmtId="193" formatCode="#,##0;&quot;△ &quot;#,##0;#"/>
    <numFmt numFmtId="194" formatCode="0_ ;[Red]\-0\ "/>
    <numFmt numFmtId="195" formatCode="#,##0&quot;回&quot;"/>
    <numFmt numFmtId="196" formatCode="#,##0&quot;日&quot;"/>
    <numFmt numFmtId="197" formatCode="#,##0&quot;円&quot;"/>
    <numFmt numFmtId="198" formatCode="0.0_ "/>
    <numFmt numFmtId="199" formatCode="#,##0_ ;[Red]\-#,##0\ "/>
    <numFmt numFmtId="200" formatCode="0_);[Red]\(0\)"/>
    <numFmt numFmtId="201" formatCode="0.E+00"/>
    <numFmt numFmtId="202" formatCode="0.0_ ;[Red]\-0.0\ "/>
    <numFmt numFmtId="203" formatCode="&quot;¥&quot;#,##0_);[Red]\(&quot;¥&quot;#,##0\)"/>
    <numFmt numFmtId="204" formatCode="#,##0.0;[Red]#,##0.0"/>
    <numFmt numFmtId="205" formatCode="0.000;&quot;△ &quot;0.000"/>
    <numFmt numFmtId="206" formatCode="#,##0.00_);[Red]\(#,##0.00\)"/>
    <numFmt numFmtId="207" formatCode="0.0"/>
  </numFmts>
  <fonts count="74">
    <font>
      <sz val="10"/>
      <name val="ＭＳ Ｐゴシック"/>
      <family val="3"/>
    </font>
    <font>
      <sz val="10"/>
      <name val="Arial Unicode MS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Arial Unicode MS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4.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42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MS UI Gothic"/>
      <family val="3"/>
    </font>
    <font>
      <sz val="10.5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0"/>
      <color indexed="9"/>
      <name val="Arial Unicode MS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Arial Unicode MS"/>
      <family val="3"/>
    </font>
    <font>
      <sz val="10"/>
      <color indexed="4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Arial Unicode MS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color theme="0"/>
      <name val="Arial Unicode MS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0"/>
      <color rgb="FFFF0000"/>
      <name val="Arial Unicode MS"/>
      <family val="3"/>
    </font>
    <font>
      <sz val="10"/>
      <color theme="5"/>
      <name val="ＭＳ Ｐゴシック"/>
      <family val="3"/>
    </font>
    <font>
      <sz val="10"/>
      <color theme="8" tint="0.39998000860214233"/>
      <name val="ＭＳ Ｐゴシック"/>
      <family val="3"/>
    </font>
    <font>
      <sz val="10"/>
      <color theme="1"/>
      <name val="Calibri"/>
      <family val="3"/>
    </font>
    <font>
      <b/>
      <sz val="10"/>
      <color theme="1"/>
      <name val="ＭＳ Ｐゴシック"/>
      <family val="3"/>
    </font>
    <font>
      <sz val="10"/>
      <color theme="1"/>
      <name val="Arial Unicode MS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2" fillId="31" borderId="4" applyNumberFormat="0" applyAlignment="0" applyProtection="0"/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19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7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3" fontId="0" fillId="35" borderId="10" xfId="0" applyNumberForma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0" fillId="0" borderId="0" xfId="0" applyFill="1" applyAlignment="1">
      <alignment vertical="center"/>
    </xf>
    <xf numFmtId="182" fontId="0" fillId="35" borderId="10" xfId="0" applyNumberForma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7" borderId="10" xfId="0" applyFill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4" fontId="0" fillId="0" borderId="10" xfId="0" applyNumberFormat="1" applyBorder="1" applyAlignment="1">
      <alignment vertical="center"/>
    </xf>
    <xf numFmtId="0" fontId="3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0" fontId="0" fillId="40" borderId="0" xfId="0" applyFill="1" applyAlignment="1">
      <alignment vertical="center"/>
    </xf>
    <xf numFmtId="0" fontId="0" fillId="40" borderId="0" xfId="0" applyFill="1" applyBorder="1" applyAlignment="1">
      <alignment vertical="center"/>
    </xf>
    <xf numFmtId="0" fontId="3" fillId="41" borderId="0" xfId="0" applyFont="1" applyFill="1" applyAlignment="1">
      <alignment vertical="center"/>
    </xf>
    <xf numFmtId="0" fontId="0" fillId="41" borderId="0" xfId="0" applyFill="1" applyAlignment="1">
      <alignment vertical="center"/>
    </xf>
    <xf numFmtId="0" fontId="10" fillId="4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5" fillId="36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1" fillId="35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3" fontId="0" fillId="35" borderId="10" xfId="0" applyNumberFormat="1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right" vertical="center"/>
    </xf>
    <xf numFmtId="183" fontId="0" fillId="0" borderId="10" xfId="0" applyNumberForma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182" fontId="1" fillId="35" borderId="10" xfId="0" applyNumberFormat="1" applyFont="1" applyFill="1" applyBorder="1" applyAlignment="1">
      <alignment horizontal="right" vertical="center" wrapText="1"/>
    </xf>
    <xf numFmtId="0" fontId="0" fillId="37" borderId="14" xfId="0" applyFill="1" applyBorder="1" applyAlignment="1">
      <alignment horizontal="center" vertical="center"/>
    </xf>
    <xf numFmtId="195" fontId="0" fillId="0" borderId="10" xfId="0" applyNumberFormat="1" applyBorder="1" applyAlignment="1">
      <alignment vertical="center"/>
    </xf>
    <xf numFmtId="195" fontId="0" fillId="0" borderId="10" xfId="0" applyNumberFormat="1" applyBorder="1" applyAlignment="1">
      <alignment vertical="center"/>
    </xf>
    <xf numFmtId="197" fontId="0" fillId="0" borderId="10" xfId="0" applyNumberFormat="1" applyBorder="1" applyAlignment="1">
      <alignment vertical="center"/>
    </xf>
    <xf numFmtId="196" fontId="0" fillId="0" borderId="10" xfId="0" applyNumberFormat="1" applyBorder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 wrapText="1"/>
    </xf>
    <xf numFmtId="3" fontId="65" fillId="0" borderId="0" xfId="0" applyNumberFormat="1" applyFont="1" applyFill="1" applyBorder="1" applyAlignment="1">
      <alignment horizontal="right" vertical="center" wrapText="1"/>
    </xf>
    <xf numFmtId="3" fontId="64" fillId="0" borderId="15" xfId="0" applyNumberFormat="1" applyFont="1" applyFill="1" applyBorder="1" applyAlignment="1">
      <alignment horizontal="right" vertical="center" wrapText="1"/>
    </xf>
    <xf numFmtId="0" fontId="66" fillId="0" borderId="0" xfId="0" applyFont="1" applyFill="1" applyAlignment="1">
      <alignment vertical="center"/>
    </xf>
    <xf numFmtId="0" fontId="0" fillId="0" borderId="16" xfId="0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3" fontId="66" fillId="0" borderId="0" xfId="0" applyNumberFormat="1" applyFont="1" applyFill="1" applyBorder="1" applyAlignment="1">
      <alignment horizontal="right" vertical="center" wrapText="1"/>
    </xf>
    <xf numFmtId="180" fontId="67" fillId="0" borderId="10" xfId="0" applyNumberFormat="1" applyFont="1" applyBorder="1" applyAlignment="1">
      <alignment vertical="center"/>
    </xf>
    <xf numFmtId="195" fontId="67" fillId="0" borderId="10" xfId="0" applyNumberFormat="1" applyFont="1" applyBorder="1" applyAlignment="1">
      <alignment vertical="center"/>
    </xf>
    <xf numFmtId="197" fontId="67" fillId="0" borderId="10" xfId="0" applyNumberFormat="1" applyFont="1" applyBorder="1" applyAlignment="1">
      <alignment vertical="center"/>
    </xf>
    <xf numFmtId="184" fontId="67" fillId="0" borderId="10" xfId="0" applyNumberFormat="1" applyFont="1" applyBorder="1" applyAlignment="1">
      <alignment vertical="center"/>
    </xf>
    <xf numFmtId="3" fontId="68" fillId="0" borderId="0" xfId="0" applyNumberFormat="1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6" fillId="0" borderId="0" xfId="0" applyFont="1" applyFill="1" applyAlignment="1">
      <alignment vertical="center" wrapText="1"/>
    </xf>
    <xf numFmtId="3" fontId="66" fillId="0" borderId="0" xfId="0" applyNumberFormat="1" applyFont="1" applyFill="1" applyBorder="1" applyAlignment="1">
      <alignment vertical="center"/>
    </xf>
    <xf numFmtId="3" fontId="0" fillId="35" borderId="10" xfId="0" applyNumberFormat="1" applyFill="1" applyBorder="1" applyAlignment="1">
      <alignment horizontal="right" vertical="center"/>
    </xf>
    <xf numFmtId="38" fontId="1" fillId="35" borderId="10" xfId="81" applyFont="1" applyFill="1" applyBorder="1" applyAlignment="1">
      <alignment horizontal="right" vertical="center" wrapText="1"/>
    </xf>
    <xf numFmtId="188" fontId="0" fillId="0" borderId="10" xfId="81" applyNumberFormat="1" applyFont="1" applyBorder="1" applyAlignment="1">
      <alignment vertical="center"/>
    </xf>
    <xf numFmtId="3" fontId="1" fillId="35" borderId="10" xfId="105" applyNumberFormat="1" applyFont="1" applyFill="1" applyBorder="1" applyAlignment="1">
      <alignment horizontal="right" vertical="center" wrapText="1"/>
      <protection/>
    </xf>
    <xf numFmtId="3" fontId="0" fillId="35" borderId="10" xfId="105" applyNumberFormat="1" applyFont="1" applyFill="1" applyBorder="1" applyAlignment="1">
      <alignment horizontal="right" vertical="center" wrapText="1"/>
      <protection/>
    </xf>
    <xf numFmtId="38" fontId="1" fillId="35" borderId="10" xfId="83" applyFont="1" applyFill="1" applyBorder="1" applyAlignment="1">
      <alignment horizontal="right" vertical="center" wrapText="1"/>
    </xf>
    <xf numFmtId="188" fontId="0" fillId="0" borderId="10" xfId="0" applyNumberFormat="1" applyBorder="1" applyAlignment="1">
      <alignment vertical="center"/>
    </xf>
    <xf numFmtId="38" fontId="0" fillId="0" borderId="10" xfId="81" applyNumberFormat="1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0" xfId="81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>
      <alignment horizontal="right" vertical="center" wrapText="1"/>
    </xf>
    <xf numFmtId="3" fontId="64" fillId="0" borderId="0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right" vertical="center" wrapText="1"/>
    </xf>
    <xf numFmtId="38" fontId="0" fillId="0" borderId="10" xfId="86" applyFont="1" applyBorder="1" applyAlignment="1">
      <alignment vertical="center"/>
    </xf>
    <xf numFmtId="0" fontId="0" fillId="42" borderId="10" xfId="111" applyFill="1" applyBorder="1" applyAlignment="1">
      <alignment horizontal="center" vertical="center"/>
      <protection/>
    </xf>
    <xf numFmtId="188" fontId="0" fillId="0" borderId="10" xfId="86" applyNumberFormat="1" applyFont="1" applyBorder="1" applyAlignment="1">
      <alignment vertical="center"/>
    </xf>
    <xf numFmtId="0" fontId="0" fillId="12" borderId="0" xfId="0" applyFill="1" applyAlignment="1">
      <alignment vertical="center"/>
    </xf>
    <xf numFmtId="0" fontId="66" fillId="12" borderId="0" xfId="0" applyFont="1" applyFill="1" applyAlignment="1">
      <alignment vertical="center"/>
    </xf>
    <xf numFmtId="0" fontId="0" fillId="12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9" fillId="12" borderId="0" xfId="0" applyFont="1" applyFill="1" applyAlignment="1">
      <alignment horizontal="center" vertical="center"/>
    </xf>
    <xf numFmtId="182" fontId="1" fillId="35" borderId="10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82" fontId="1" fillId="0" borderId="10" xfId="0" applyNumberFormat="1" applyFont="1" applyFill="1" applyBorder="1" applyAlignment="1">
      <alignment horizontal="right" vertical="center" wrapText="1"/>
    </xf>
    <xf numFmtId="0" fontId="70" fillId="12" borderId="0" xfId="0" applyFont="1" applyFill="1" applyAlignment="1">
      <alignment vertical="center"/>
    </xf>
    <xf numFmtId="0" fontId="66" fillId="12" borderId="0" xfId="0" applyFont="1" applyFill="1" applyAlignment="1">
      <alignment horizontal="center" vertical="center" wrapText="1"/>
    </xf>
    <xf numFmtId="3" fontId="71" fillId="35" borderId="10" xfId="113" applyNumberFormat="1" applyFont="1" applyFill="1" applyBorder="1" applyAlignment="1">
      <alignment horizontal="right" vertical="center" wrapText="1"/>
      <protection/>
    </xf>
    <xf numFmtId="3" fontId="71" fillId="35" borderId="10" xfId="113" applyNumberFormat="1" applyFont="1" applyFill="1" applyBorder="1" applyAlignment="1">
      <alignment horizontal="right" vertical="center"/>
      <protection/>
    </xf>
    <xf numFmtId="3" fontId="1" fillId="35" borderId="10" xfId="83" applyNumberFormat="1" applyFont="1" applyFill="1" applyBorder="1" applyAlignment="1">
      <alignment horizontal="right" vertical="center" wrapText="1"/>
    </xf>
    <xf numFmtId="38" fontId="1" fillId="35" borderId="10" xfId="0" applyNumberFormat="1" applyFont="1" applyFill="1" applyBorder="1" applyAlignment="1">
      <alignment horizontal="right" vertical="center" wrapText="1"/>
    </xf>
    <xf numFmtId="0" fontId="67" fillId="0" borderId="0" xfId="0" applyFont="1" applyAlignment="1">
      <alignment vertical="center"/>
    </xf>
    <xf numFmtId="189" fontId="0" fillId="0" borderId="10" xfId="86" applyNumberFormat="1" applyFont="1" applyBorder="1" applyAlignment="1">
      <alignment vertical="center"/>
    </xf>
    <xf numFmtId="0" fontId="67" fillId="12" borderId="0" xfId="0" applyFont="1" applyFill="1" applyAlignment="1">
      <alignment vertical="center"/>
    </xf>
    <xf numFmtId="0" fontId="67" fillId="12" borderId="0" xfId="0" applyFont="1" applyFill="1" applyAlignment="1">
      <alignment horizontal="center" vertical="center"/>
    </xf>
    <xf numFmtId="0" fontId="67" fillId="12" borderId="0" xfId="0" applyFont="1" applyFill="1" applyBorder="1" applyAlignment="1">
      <alignment vertical="center"/>
    </xf>
    <xf numFmtId="0" fontId="72" fillId="12" borderId="0" xfId="0" applyFont="1" applyFill="1" applyBorder="1" applyAlignment="1">
      <alignment vertical="center"/>
    </xf>
    <xf numFmtId="0" fontId="73" fillId="12" borderId="0" xfId="0" applyFont="1" applyFill="1" applyBorder="1" applyAlignment="1">
      <alignment horizontal="center" vertical="center" wrapText="1"/>
    </xf>
    <xf numFmtId="0" fontId="67" fillId="12" borderId="0" xfId="0" applyFont="1" applyFill="1" applyBorder="1" applyAlignment="1">
      <alignment horizontal="center" vertical="center"/>
    </xf>
    <xf numFmtId="0" fontId="67" fillId="12" borderId="0" xfId="0" applyFont="1" applyFill="1" applyBorder="1" applyAlignment="1">
      <alignment vertical="center"/>
    </xf>
    <xf numFmtId="3" fontId="67" fillId="12" borderId="0" xfId="0" applyNumberFormat="1" applyFont="1" applyFill="1" applyBorder="1" applyAlignment="1">
      <alignment horizontal="right" vertical="center" wrapText="1"/>
    </xf>
    <xf numFmtId="3" fontId="67" fillId="12" borderId="0" xfId="0" applyNumberFormat="1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vertical="center" wrapText="1"/>
    </xf>
    <xf numFmtId="0" fontId="67" fillId="12" borderId="0" xfId="0" applyFont="1" applyFill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0" fontId="66" fillId="12" borderId="0" xfId="0" applyFont="1" applyFill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67" fillId="12" borderId="0" xfId="0" applyFont="1" applyFill="1" applyBorder="1" applyAlignment="1">
      <alignment vertical="center" wrapText="1"/>
    </xf>
    <xf numFmtId="0" fontId="67" fillId="12" borderId="0" xfId="0" applyFont="1" applyFill="1" applyBorder="1" applyAlignment="1">
      <alignment wrapText="1"/>
    </xf>
    <xf numFmtId="0" fontId="0" fillId="35" borderId="24" xfId="0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 wrapText="1"/>
    </xf>
    <xf numFmtId="0" fontId="0" fillId="39" borderId="10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textRotation="255"/>
    </xf>
    <xf numFmtId="0" fontId="0" fillId="37" borderId="10" xfId="0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 textRotation="255" wrapText="1"/>
    </xf>
    <xf numFmtId="0" fontId="0" fillId="42" borderId="10" xfId="111" applyFill="1" applyBorder="1" applyAlignment="1">
      <alignment horizontal="center" vertical="center"/>
      <protection/>
    </xf>
    <xf numFmtId="0" fontId="0" fillId="42" borderId="14" xfId="111" applyFill="1" applyBorder="1" applyAlignment="1">
      <alignment horizontal="center" vertical="center"/>
      <protection/>
    </xf>
    <xf numFmtId="0" fontId="0" fillId="42" borderId="18" xfId="111" applyFill="1" applyBorder="1" applyAlignment="1">
      <alignment horizontal="center" vertical="center"/>
      <protection/>
    </xf>
    <xf numFmtId="0" fontId="0" fillId="42" borderId="11" xfId="111" applyFill="1" applyBorder="1" applyAlignment="1">
      <alignment horizontal="center" vertical="center"/>
      <protection/>
    </xf>
    <xf numFmtId="0" fontId="0" fillId="42" borderId="12" xfId="111" applyFill="1" applyBorder="1" applyAlignment="1">
      <alignment horizontal="center" vertical="center"/>
      <protection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3" xfId="107"/>
    <cellStyle name="標準 2 4" xfId="108"/>
    <cellStyle name="標準 3" xfId="109"/>
    <cellStyle name="標準 4" xfId="110"/>
    <cellStyle name="標準 5" xfId="111"/>
    <cellStyle name="標準 6" xfId="112"/>
    <cellStyle name="標準 7" xfId="113"/>
    <cellStyle name="Followed Hyperlink" xfId="114"/>
    <cellStyle name="良い" xfId="115"/>
    <cellStyle name="良い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475"/>
          <c:w val="0.79625"/>
          <c:h val="0.95025"/>
        </c:manualLayout>
      </c:layout>
      <c:barChart>
        <c:barDir val="bar"/>
        <c:grouping val="stacked"/>
        <c:varyColors val="0"/>
        <c:ser>
          <c:idx val="0"/>
          <c:order val="0"/>
          <c:tx>
            <c:v>一般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'被保険者数 '!$R$17:$AC$17</c:f>
              <c:strCache/>
            </c:strRef>
          </c:cat>
          <c:val>
            <c:numRef>
              <c:f>'被保険者数 '!$Q$18:$AB$18</c:f>
              <c:numCache/>
            </c:numRef>
          </c:val>
        </c:ser>
        <c:ser>
          <c:idx val="1"/>
          <c:order val="1"/>
          <c:tx>
            <c:v>退職(計)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CCFF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'被保険者数 '!$R$17:$AC$17</c:f>
              <c:strCache/>
            </c:strRef>
          </c:cat>
          <c:val>
            <c:numRef>
              <c:f>'被保険者数 '!$Q$19:$AB$19</c:f>
              <c:numCache/>
            </c:numRef>
          </c:val>
        </c:ser>
        <c:overlap val="100"/>
        <c:axId val="46979818"/>
        <c:axId val="20165179"/>
      </c:barChart>
      <c:catAx>
        <c:axId val="469798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65179"/>
        <c:crosses val="autoZero"/>
        <c:auto val="1"/>
        <c:lblOffset val="100"/>
        <c:tickLblSkip val="1"/>
        <c:noMultiLvlLbl val="0"/>
      </c:catAx>
      <c:valAx>
        <c:axId val="20165179"/>
        <c:scaling>
          <c:orientation val="minMax"/>
          <c:max val="250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981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34525"/>
          <c:w val="0.143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375"/>
          <c:w val="0.96475"/>
          <c:h val="0.952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'年度変更及び医療費グラフデータ等'!$U$6:$U$17</c:f>
              <c:strCache>
                <c:ptCount val="12"/>
                <c:pt idx="0">
                  <c:v>令和2年3月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令和3年1月</c:v>
                </c:pt>
                <c:pt idx="11">
                  <c:v>2月</c:v>
                </c:pt>
              </c:strCache>
            </c:strRef>
          </c:cat>
          <c:val>
            <c:numRef>
              <c:f>'年度変更及び医療費グラフデータ等'!$W$6:$W$17</c:f>
              <c:numCache>
                <c:ptCount val="12"/>
                <c:pt idx="0">
                  <c:v>5506625467</c:v>
                </c:pt>
                <c:pt idx="1">
                  <c:v>5485006187</c:v>
                </c:pt>
                <c:pt idx="2">
                  <c:v>5244861439</c:v>
                </c:pt>
                <c:pt idx="3">
                  <c:v>5378795625</c:v>
                </c:pt>
                <c:pt idx="4">
                  <c:v>5750981319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当月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'年度変更及び医療費グラフデータ等'!$U$6:$U$17</c:f>
              <c:strCache>
                <c:ptCount val="12"/>
                <c:pt idx="0">
                  <c:v>令和2年3月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令和3年1月</c:v>
                </c:pt>
                <c:pt idx="11">
                  <c:v>2月</c:v>
                </c:pt>
              </c:strCache>
            </c:strRef>
          </c:cat>
          <c:val>
            <c:numRef>
              <c:f>'年度変更及び医療費グラフデータ等'!$V$6:$V$17</c:f>
              <c:numCache>
                <c:ptCount val="12"/>
                <c:pt idx="0">
                  <c:v>5594480989</c:v>
                </c:pt>
                <c:pt idx="1">
                  <c:v>5229025778</c:v>
                </c:pt>
                <c:pt idx="2">
                  <c:v>4808140416</c:v>
                </c:pt>
                <c:pt idx="3">
                  <c:v>5464875776</c:v>
                </c:pt>
                <c:pt idx="4">
                  <c:v>5466039808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7268884"/>
        <c:axId val="22766773"/>
      </c:barChart>
      <c:catAx>
        <c:axId val="47268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66773"/>
        <c:crosses val="autoZero"/>
        <c:auto val="0"/>
        <c:lblOffset val="100"/>
        <c:tickLblSkip val="1"/>
        <c:noMultiLvlLbl val="0"/>
      </c:catAx>
      <c:valAx>
        <c:axId val="22766773"/>
        <c:scaling>
          <c:orientation val="minMax"/>
          <c:max val="6000000000"/>
          <c:min val="5000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68884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1075"/>
                <c:y val="-0.008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200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07375"/>
          <c:w val="0.141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142875</xdr:rowOff>
    </xdr:from>
    <xdr:to>
      <xdr:col>9</xdr:col>
      <xdr:colOff>371475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238125" y="876300"/>
        <a:ext cx="66770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247650" y="561975"/>
        <a:ext cx="54768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3"/>
  <sheetViews>
    <sheetView zoomScalePageLayoutView="0" workbookViewId="0" topLeftCell="M1">
      <selection activeCell="Q28" sqref="Q28"/>
    </sheetView>
  </sheetViews>
  <sheetFormatPr defaultColWidth="9.140625" defaultRowHeight="12"/>
  <cols>
    <col min="1" max="1" width="21.57421875" style="0" customWidth="1"/>
    <col min="2" max="2" width="5.421875" style="0" customWidth="1"/>
    <col min="3" max="11" width="14.140625" style="0" customWidth="1"/>
    <col min="12" max="12" width="1.8515625" style="0" customWidth="1"/>
    <col min="13" max="13" width="2.28125" style="0" customWidth="1"/>
    <col min="14" max="14" width="2.57421875" style="0" customWidth="1"/>
    <col min="15" max="18" width="21.57421875" style="0" customWidth="1"/>
    <col min="19" max="19" width="5.421875" style="0" customWidth="1"/>
    <col min="20" max="20" width="1.28515625" style="0" customWidth="1"/>
    <col min="21" max="21" width="12.421875" style="0" bestFit="1" customWidth="1"/>
    <col min="22" max="22" width="14.421875" style="0" bestFit="1" customWidth="1"/>
    <col min="23" max="23" width="13.28125" style="0" bestFit="1" customWidth="1"/>
    <col min="24" max="25" width="1.28515625" style="0" customWidth="1"/>
    <col min="26" max="27" width="13.28125" style="0" bestFit="1" customWidth="1"/>
    <col min="28" max="28" width="10.57421875" style="0" bestFit="1" customWidth="1"/>
    <col min="29" max="29" width="13.28125" style="0" bestFit="1" customWidth="1"/>
    <col min="30" max="30" width="1.28515625" style="0" customWidth="1"/>
    <col min="31" max="31" width="6.8515625" style="0" customWidth="1"/>
    <col min="32" max="32" width="11.8515625" style="0" bestFit="1" customWidth="1"/>
    <col min="33" max="35" width="18.421875" style="0" customWidth="1"/>
  </cols>
  <sheetData>
    <row r="1" spans="1:31" ht="12">
      <c r="A1" s="140" t="s">
        <v>104</v>
      </c>
      <c r="B1" s="112"/>
      <c r="C1" s="104" t="s">
        <v>100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40"/>
      <c r="O1" s="104" t="s">
        <v>100</v>
      </c>
      <c r="P1" s="103"/>
      <c r="Q1" s="103"/>
      <c r="R1" s="103"/>
      <c r="S1" s="103"/>
      <c r="T1" s="105"/>
      <c r="U1" s="111"/>
      <c r="V1" s="111"/>
      <c r="W1" s="111"/>
      <c r="X1" s="111"/>
      <c r="Y1" s="111"/>
      <c r="Z1" s="111"/>
      <c r="AA1" s="111"/>
      <c r="AB1" s="111"/>
      <c r="AC1" s="111"/>
      <c r="AD1" s="103"/>
      <c r="AE1" s="103"/>
    </row>
    <row r="2" spans="1:31" ht="19.5" customHeight="1">
      <c r="A2" s="140"/>
      <c r="B2" s="112"/>
      <c r="C2" s="104" t="s">
        <v>103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40"/>
      <c r="O2" s="104" t="s">
        <v>102</v>
      </c>
      <c r="P2" s="103"/>
      <c r="Q2" s="103"/>
      <c r="R2" s="103"/>
      <c r="S2" s="119"/>
      <c r="T2" s="120"/>
      <c r="U2" s="121"/>
      <c r="V2" s="121"/>
      <c r="W2" s="121"/>
      <c r="X2" s="121"/>
      <c r="Y2" s="121"/>
      <c r="Z2" s="121"/>
      <c r="AA2" s="121"/>
      <c r="AB2" s="121"/>
      <c r="AC2" s="121"/>
      <c r="AD2" s="119"/>
      <c r="AE2" s="119"/>
    </row>
    <row r="3" spans="1:31" ht="12">
      <c r="A3" s="105"/>
      <c r="B3" s="105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5"/>
      <c r="O3" s="103"/>
      <c r="P3" s="103"/>
      <c r="Q3" s="103"/>
      <c r="R3" s="103"/>
      <c r="S3" s="119"/>
      <c r="T3" s="120"/>
      <c r="U3" s="121"/>
      <c r="V3" s="121"/>
      <c r="W3" s="121"/>
      <c r="X3" s="121"/>
      <c r="Y3" s="121"/>
      <c r="Z3" s="121"/>
      <c r="AA3" s="121"/>
      <c r="AB3" s="121"/>
      <c r="AC3" s="121"/>
      <c r="AD3" s="119"/>
      <c r="AE3" s="119"/>
    </row>
    <row r="4" spans="1:31" ht="12.75" thickBot="1">
      <c r="A4" s="105" t="s">
        <v>126</v>
      </c>
      <c r="B4" s="10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7"/>
      <c r="O4" s="103"/>
      <c r="P4" s="103"/>
      <c r="Q4" s="103"/>
      <c r="R4" s="103"/>
      <c r="S4" s="119"/>
      <c r="T4" s="120"/>
      <c r="U4" s="121" t="s">
        <v>33</v>
      </c>
      <c r="V4" s="122" t="s">
        <v>99</v>
      </c>
      <c r="W4" s="121"/>
      <c r="X4" s="121"/>
      <c r="Y4" s="121"/>
      <c r="Z4" s="121"/>
      <c r="AA4" s="121"/>
      <c r="AB4" s="121"/>
      <c r="AC4" s="121"/>
      <c r="AD4" s="119"/>
      <c r="AE4" s="119"/>
    </row>
    <row r="5" spans="1:31" ht="15" customHeight="1" thickBot="1">
      <c r="A5" s="106">
        <v>2</v>
      </c>
      <c r="B5" s="105"/>
      <c r="C5" t="s">
        <v>127</v>
      </c>
      <c r="K5" s="4"/>
      <c r="L5" s="103"/>
      <c r="M5" s="103"/>
      <c r="N5" s="103"/>
      <c r="O5" s="156" t="s">
        <v>133</v>
      </c>
      <c r="P5" s="156"/>
      <c r="Q5" s="156"/>
      <c r="R5" s="156"/>
      <c r="S5" s="119"/>
      <c r="T5" s="119"/>
      <c r="U5" s="123"/>
      <c r="V5" s="123" t="s">
        <v>34</v>
      </c>
      <c r="W5" s="124" t="s">
        <v>3</v>
      </c>
      <c r="X5" s="121"/>
      <c r="Y5" s="121"/>
      <c r="Z5" s="122" t="s">
        <v>83</v>
      </c>
      <c r="AA5" s="121"/>
      <c r="AB5" s="121"/>
      <c r="AC5" s="121"/>
      <c r="AD5" s="119"/>
      <c r="AE5" s="119"/>
    </row>
    <row r="6" spans="1:31" ht="21.75" customHeight="1">
      <c r="A6" s="105" t="s">
        <v>101</v>
      </c>
      <c r="B6" s="105"/>
      <c r="C6" s="150" t="s">
        <v>14</v>
      </c>
      <c r="D6" s="151"/>
      <c r="E6" s="141" t="s">
        <v>15</v>
      </c>
      <c r="F6" s="141" t="s">
        <v>118</v>
      </c>
      <c r="G6" s="141" t="s">
        <v>35</v>
      </c>
      <c r="H6" s="14" t="s">
        <v>119</v>
      </c>
      <c r="I6" s="14" t="s">
        <v>120</v>
      </c>
      <c r="J6" s="143" t="s">
        <v>121</v>
      </c>
      <c r="K6" s="48" t="s">
        <v>122</v>
      </c>
      <c r="L6" s="103"/>
      <c r="M6" s="103"/>
      <c r="N6" s="104"/>
      <c r="O6" s="16" t="s">
        <v>14</v>
      </c>
      <c r="P6" s="16" t="s">
        <v>27</v>
      </c>
      <c r="Q6" s="16" t="s">
        <v>28</v>
      </c>
      <c r="R6" s="16" t="s">
        <v>0</v>
      </c>
      <c r="S6" s="119"/>
      <c r="T6" s="119"/>
      <c r="U6" s="125" t="str">
        <f>"令和"&amp;A5&amp;"年3月"</f>
        <v>令和2年3月</v>
      </c>
      <c r="V6" s="126">
        <f>IF('医療費'!E31="","",'医療費'!E31)</f>
        <v>5594480989</v>
      </c>
      <c r="W6" s="127">
        <f>IF(V6="","",AC8)</f>
        <v>5506625467</v>
      </c>
      <c r="X6" s="121"/>
      <c r="Y6" s="121"/>
      <c r="Z6" s="125" t="s">
        <v>87</v>
      </c>
      <c r="AA6" s="128"/>
      <c r="AB6" s="128"/>
      <c r="AC6" s="128"/>
      <c r="AD6" s="119"/>
      <c r="AE6" s="119"/>
    </row>
    <row r="7" spans="1:31" ht="21.75" customHeight="1">
      <c r="A7" s="107">
        <f>A8+1</f>
        <v>3</v>
      </c>
      <c r="B7" s="107"/>
      <c r="C7" s="152"/>
      <c r="D7" s="153"/>
      <c r="E7" s="142"/>
      <c r="F7" s="142"/>
      <c r="G7" s="142"/>
      <c r="H7" s="15" t="s">
        <v>123</v>
      </c>
      <c r="I7" s="15" t="s">
        <v>124</v>
      </c>
      <c r="J7" s="144"/>
      <c r="K7" s="15" t="s">
        <v>125</v>
      </c>
      <c r="L7" s="103"/>
      <c r="M7" s="103"/>
      <c r="N7" s="103"/>
      <c r="O7" s="17" t="s">
        <v>29</v>
      </c>
      <c r="P7" s="18">
        <v>5482911560</v>
      </c>
      <c r="Q7" s="18">
        <v>23713907</v>
      </c>
      <c r="R7" s="86">
        <v>5506625467</v>
      </c>
      <c r="S7" s="119"/>
      <c r="T7" s="119"/>
      <c r="U7" s="128" t="s">
        <v>4</v>
      </c>
      <c r="V7" s="126">
        <f>IF('医療費'!E37="","",'医療費'!E37)</f>
        <v>5229025778</v>
      </c>
      <c r="W7" s="127">
        <f>IF(V7="","",AC11)</f>
        <v>5485006187</v>
      </c>
      <c r="X7" s="121"/>
      <c r="Y7" s="121"/>
      <c r="Z7" s="129" t="s">
        <v>14</v>
      </c>
      <c r="AA7" s="129" t="s">
        <v>27</v>
      </c>
      <c r="AB7" s="129" t="s">
        <v>28</v>
      </c>
      <c r="AC7" s="129" t="s">
        <v>0</v>
      </c>
      <c r="AD7" s="119"/>
      <c r="AE7" s="119"/>
    </row>
    <row r="8" spans="1:31" ht="21.75" customHeight="1">
      <c r="A8" s="105">
        <v>2</v>
      </c>
      <c r="B8" s="103"/>
      <c r="C8" s="145" t="s">
        <v>16</v>
      </c>
      <c r="D8" s="146"/>
      <c r="E8" s="13">
        <v>217650</v>
      </c>
      <c r="F8" s="13">
        <v>225448</v>
      </c>
      <c r="G8" s="108">
        <v>-3.4588907419892845</v>
      </c>
      <c r="H8" s="13">
        <v>52892</v>
      </c>
      <c r="I8" s="13">
        <v>1889</v>
      </c>
      <c r="J8" s="13">
        <v>3497</v>
      </c>
      <c r="K8" s="13">
        <v>112668</v>
      </c>
      <c r="L8" s="103"/>
      <c r="M8" s="103"/>
      <c r="N8" s="103"/>
      <c r="O8" s="17" t="s">
        <v>30</v>
      </c>
      <c r="P8" s="18">
        <v>5700115625</v>
      </c>
      <c r="Q8" s="18">
        <v>80951575</v>
      </c>
      <c r="R8" s="18">
        <v>5781067200</v>
      </c>
      <c r="S8" s="119"/>
      <c r="T8" s="119"/>
      <c r="U8" s="128" t="s">
        <v>132</v>
      </c>
      <c r="V8" s="126">
        <f>IF('医療費'!E43="","",'医療費'!E43)</f>
        <v>4808140416</v>
      </c>
      <c r="W8" s="127">
        <f>IF(V8="","",AC14)</f>
        <v>5244861439</v>
      </c>
      <c r="X8" s="121"/>
      <c r="Y8" s="121"/>
      <c r="Z8" s="128" t="s">
        <v>29</v>
      </c>
      <c r="AA8" s="126">
        <f>P7</f>
        <v>5482911560</v>
      </c>
      <c r="AB8" s="126">
        <f>Q7</f>
        <v>23713907</v>
      </c>
      <c r="AC8" s="126">
        <f>R7</f>
        <v>5506625467</v>
      </c>
      <c r="AD8" s="119"/>
      <c r="AE8" s="119"/>
    </row>
    <row r="9" spans="1:31" ht="21.75" customHeight="1">
      <c r="A9" s="130"/>
      <c r="B9" s="103"/>
      <c r="C9" s="147" t="s">
        <v>17</v>
      </c>
      <c r="D9" s="12" t="s">
        <v>18</v>
      </c>
      <c r="E9" s="13">
        <v>896</v>
      </c>
      <c r="F9" s="13">
        <v>3087</v>
      </c>
      <c r="G9" s="108">
        <v>-70.97505668934241</v>
      </c>
      <c r="H9" s="52" t="s">
        <v>84</v>
      </c>
      <c r="I9" s="52" t="s">
        <v>84</v>
      </c>
      <c r="J9" s="52" t="s">
        <v>84</v>
      </c>
      <c r="K9" s="52" t="s">
        <v>84</v>
      </c>
      <c r="L9" s="103"/>
      <c r="M9" s="103"/>
      <c r="N9" s="103"/>
      <c r="O9" s="17" t="s">
        <v>31</v>
      </c>
      <c r="P9" s="22" t="s">
        <v>152</v>
      </c>
      <c r="Q9" s="22" t="s">
        <v>153</v>
      </c>
      <c r="R9" s="22" t="s">
        <v>154</v>
      </c>
      <c r="S9" s="119"/>
      <c r="T9" s="119"/>
      <c r="U9" s="128" t="s">
        <v>5</v>
      </c>
      <c r="V9" s="126">
        <f>IF('医療費'!E49="","",'医療費'!E49)</f>
        <v>5464875776</v>
      </c>
      <c r="W9" s="127">
        <f>IF(V9="","",AC17)</f>
        <v>5378795625</v>
      </c>
      <c r="X9" s="121"/>
      <c r="Y9" s="121"/>
      <c r="Z9" s="155" t="s">
        <v>88</v>
      </c>
      <c r="AA9" s="155"/>
      <c r="AB9" s="155"/>
      <c r="AC9" s="155"/>
      <c r="AD9" s="119"/>
      <c r="AE9" s="119"/>
    </row>
    <row r="10" spans="1:31" ht="21.75" customHeight="1">
      <c r="A10" s="103"/>
      <c r="B10" s="103"/>
      <c r="C10" s="148"/>
      <c r="D10" s="12" t="s">
        <v>19</v>
      </c>
      <c r="E10" s="13">
        <v>39</v>
      </c>
      <c r="F10" s="13">
        <v>282</v>
      </c>
      <c r="G10" s="108">
        <v>-86.17021276595744</v>
      </c>
      <c r="H10" s="52" t="s">
        <v>84</v>
      </c>
      <c r="I10" s="52" t="s">
        <v>84</v>
      </c>
      <c r="J10" s="13">
        <v>0</v>
      </c>
      <c r="K10" s="52" t="s">
        <v>84</v>
      </c>
      <c r="L10" s="103"/>
      <c r="M10" s="103"/>
      <c r="N10" s="103"/>
      <c r="O10" s="21"/>
      <c r="P10" s="21"/>
      <c r="Q10" s="21"/>
      <c r="R10" s="21"/>
      <c r="S10" s="119"/>
      <c r="T10" s="119"/>
      <c r="U10" s="128" t="s">
        <v>6</v>
      </c>
      <c r="V10" s="126">
        <f>IF('医療費'!E55="","",'医療費'!E55)</f>
        <v>5466039808</v>
      </c>
      <c r="W10" s="127">
        <f>IF(V10="","",AC20)</f>
        <v>5750981319</v>
      </c>
      <c r="X10" s="121"/>
      <c r="Y10" s="121"/>
      <c r="Z10" s="129" t="s">
        <v>14</v>
      </c>
      <c r="AA10" s="129" t="s">
        <v>27</v>
      </c>
      <c r="AB10" s="129" t="s">
        <v>28</v>
      </c>
      <c r="AC10" s="129" t="s">
        <v>0</v>
      </c>
      <c r="AD10" s="119"/>
      <c r="AE10" s="119"/>
    </row>
    <row r="11" spans="1:31" ht="21.75" customHeight="1">
      <c r="A11" s="103"/>
      <c r="B11" s="103"/>
      <c r="C11" s="149"/>
      <c r="D11" s="12" t="s">
        <v>20</v>
      </c>
      <c r="E11" s="13">
        <v>935</v>
      </c>
      <c r="F11" s="13">
        <v>3369</v>
      </c>
      <c r="G11" s="108">
        <v>-72.24695755417038</v>
      </c>
      <c r="H11" s="52" t="s">
        <v>84</v>
      </c>
      <c r="I11" s="52" t="s">
        <v>84</v>
      </c>
      <c r="J11" s="13">
        <v>0</v>
      </c>
      <c r="K11" s="52" t="s">
        <v>84</v>
      </c>
      <c r="L11" s="103"/>
      <c r="M11" s="103"/>
      <c r="N11" s="103"/>
      <c r="O11" s="156" t="s">
        <v>134</v>
      </c>
      <c r="P11" s="156"/>
      <c r="Q11" s="156"/>
      <c r="R11" s="156"/>
      <c r="S11" s="119"/>
      <c r="T11" s="119"/>
      <c r="U11" s="128" t="s">
        <v>7</v>
      </c>
      <c r="V11" s="126">
        <f>IF('医療費'!E61="","",'医療費'!E61)</f>
      </c>
      <c r="W11" s="127">
        <f>IF(V11="","",AC23)</f>
      </c>
      <c r="X11" s="121"/>
      <c r="Y11" s="121"/>
      <c r="Z11" s="128" t="s">
        <v>29</v>
      </c>
      <c r="AA11" s="126">
        <f>P13</f>
        <v>5470735407</v>
      </c>
      <c r="AB11" s="126">
        <f>Q13</f>
        <v>14270780</v>
      </c>
      <c r="AC11" s="126">
        <f>R13</f>
        <v>5485006187</v>
      </c>
      <c r="AD11" s="119"/>
      <c r="AE11" s="119"/>
    </row>
    <row r="12" spans="1:31" ht="21.75" customHeight="1">
      <c r="A12" s="103"/>
      <c r="B12" s="103"/>
      <c r="C12" s="145" t="s">
        <v>1</v>
      </c>
      <c r="D12" s="146"/>
      <c r="E12" s="13">
        <v>218585</v>
      </c>
      <c r="F12" s="13">
        <v>228817</v>
      </c>
      <c r="G12" s="108">
        <v>-4.471695721908775</v>
      </c>
      <c r="H12" s="13">
        <v>52892</v>
      </c>
      <c r="I12" s="13">
        <v>1889</v>
      </c>
      <c r="J12" s="13">
        <v>3497</v>
      </c>
      <c r="K12" s="13">
        <v>112668</v>
      </c>
      <c r="L12" s="103"/>
      <c r="M12" s="103"/>
      <c r="N12" s="103"/>
      <c r="O12" s="16" t="s">
        <v>14</v>
      </c>
      <c r="P12" s="16" t="s">
        <v>27</v>
      </c>
      <c r="Q12" s="16" t="s">
        <v>28</v>
      </c>
      <c r="R12" s="16" t="s">
        <v>0</v>
      </c>
      <c r="S12" s="119"/>
      <c r="T12" s="119"/>
      <c r="U12" s="128" t="s">
        <v>8</v>
      </c>
      <c r="V12" s="126">
        <f>IF('医療費'!E67="","",'医療費'!E67)</f>
      </c>
      <c r="W12" s="127">
        <f>IF(V12="","",AC26)</f>
      </c>
      <c r="X12" s="121"/>
      <c r="Y12" s="121"/>
      <c r="Z12" s="154" t="s">
        <v>89</v>
      </c>
      <c r="AA12" s="154"/>
      <c r="AB12" s="154"/>
      <c r="AC12" s="154"/>
      <c r="AD12" s="119"/>
      <c r="AE12" s="119"/>
    </row>
    <row r="13" spans="1:31" ht="21.75" customHeight="1">
      <c r="A13" s="103"/>
      <c r="B13" s="103"/>
      <c r="C13" s="20"/>
      <c r="D13" s="20"/>
      <c r="E13" s="20"/>
      <c r="F13" s="20"/>
      <c r="G13" s="109"/>
      <c r="H13" s="20"/>
      <c r="I13" s="20"/>
      <c r="J13" s="20"/>
      <c r="K13" s="4"/>
      <c r="L13" s="103"/>
      <c r="M13" s="103"/>
      <c r="N13" s="103"/>
      <c r="O13" s="17" t="s">
        <v>29</v>
      </c>
      <c r="P13" s="18">
        <v>5470735407</v>
      </c>
      <c r="Q13" s="18">
        <v>14270780</v>
      </c>
      <c r="R13" s="86">
        <v>5485006187</v>
      </c>
      <c r="S13" s="119"/>
      <c r="T13" s="119"/>
      <c r="U13" s="128" t="s">
        <v>9</v>
      </c>
      <c r="V13" s="126">
        <f>IF('医療費'!E73="","",'医療費'!E73)</f>
      </c>
      <c r="W13" s="127">
        <f>IF(V13="","",AC29)</f>
      </c>
      <c r="X13" s="121"/>
      <c r="Y13" s="121"/>
      <c r="Z13" s="129" t="s">
        <v>14</v>
      </c>
      <c r="AA13" s="129" t="s">
        <v>27</v>
      </c>
      <c r="AB13" s="129" t="s">
        <v>28</v>
      </c>
      <c r="AC13" s="129" t="s">
        <v>0</v>
      </c>
      <c r="AD13" s="119"/>
      <c r="AE13" s="119"/>
    </row>
    <row r="14" spans="1:31" ht="21.75" customHeight="1">
      <c r="A14" s="103"/>
      <c r="B14" s="103"/>
      <c r="C14" t="s">
        <v>128</v>
      </c>
      <c r="G14" s="3"/>
      <c r="K14" s="4"/>
      <c r="L14" s="103"/>
      <c r="M14" s="103"/>
      <c r="N14" s="103"/>
      <c r="O14" s="17" t="s">
        <v>30</v>
      </c>
      <c r="P14" s="18">
        <v>5383045645</v>
      </c>
      <c r="Q14" s="18">
        <v>64496827</v>
      </c>
      <c r="R14" s="18">
        <v>5447542472</v>
      </c>
      <c r="S14" s="119"/>
      <c r="T14" s="119"/>
      <c r="U14" s="128" t="s">
        <v>10</v>
      </c>
      <c r="V14" s="126">
        <f>IF('医療費'!E79="","",'医療費'!E79)</f>
      </c>
      <c r="W14" s="127">
        <f>IF(V14="","",AC32)</f>
      </c>
      <c r="X14" s="121"/>
      <c r="Y14" s="121"/>
      <c r="Z14" s="128" t="s">
        <v>29</v>
      </c>
      <c r="AA14" s="126">
        <f>P19</f>
        <v>5232956104</v>
      </c>
      <c r="AB14" s="126">
        <f>Q19</f>
        <v>11905335</v>
      </c>
      <c r="AC14" s="126">
        <f>R19</f>
        <v>5244861439</v>
      </c>
      <c r="AD14" s="119"/>
      <c r="AE14" s="119"/>
    </row>
    <row r="15" spans="1:31" ht="21.75" customHeight="1">
      <c r="A15" s="103"/>
      <c r="B15" s="103"/>
      <c r="C15" s="150" t="s">
        <v>14</v>
      </c>
      <c r="D15" s="151"/>
      <c r="E15" s="141" t="s">
        <v>15</v>
      </c>
      <c r="F15" s="141" t="s">
        <v>118</v>
      </c>
      <c r="G15" s="141" t="s">
        <v>35</v>
      </c>
      <c r="H15" s="14" t="s">
        <v>119</v>
      </c>
      <c r="I15" s="14" t="s">
        <v>120</v>
      </c>
      <c r="J15" s="143" t="s">
        <v>121</v>
      </c>
      <c r="K15" s="48" t="s">
        <v>122</v>
      </c>
      <c r="L15" s="103"/>
      <c r="M15" s="103"/>
      <c r="N15" s="103"/>
      <c r="O15" s="17" t="s">
        <v>31</v>
      </c>
      <c r="P15" s="22">
        <v>1.6</v>
      </c>
      <c r="Q15" s="22" t="s">
        <v>155</v>
      </c>
      <c r="R15" s="22">
        <v>0.7</v>
      </c>
      <c r="S15" s="119"/>
      <c r="T15" s="119"/>
      <c r="U15" s="128" t="s">
        <v>11</v>
      </c>
      <c r="V15" s="126">
        <f>IF('医療費'!E85="","",'医療費'!E85)</f>
      </c>
      <c r="W15" s="127">
        <f>IF(V15="","",AC35)</f>
      </c>
      <c r="X15" s="121"/>
      <c r="Y15" s="121"/>
      <c r="Z15" s="155" t="s">
        <v>90</v>
      </c>
      <c r="AA15" s="155"/>
      <c r="AB15" s="155"/>
      <c r="AC15" s="155"/>
      <c r="AD15" s="119"/>
      <c r="AE15" s="119"/>
    </row>
    <row r="16" spans="1:31" ht="21.75" customHeight="1">
      <c r="A16" s="104"/>
      <c r="B16" s="104"/>
      <c r="C16" s="152"/>
      <c r="D16" s="153"/>
      <c r="E16" s="142"/>
      <c r="F16" s="142"/>
      <c r="G16" s="142"/>
      <c r="H16" s="15" t="s">
        <v>123</v>
      </c>
      <c r="I16" s="15" t="s">
        <v>124</v>
      </c>
      <c r="J16" s="144"/>
      <c r="K16" s="15" t="s">
        <v>125</v>
      </c>
      <c r="L16" s="103"/>
      <c r="M16" s="103"/>
      <c r="N16" s="104"/>
      <c r="O16" s="21"/>
      <c r="P16" s="21"/>
      <c r="Q16" s="21"/>
      <c r="R16" s="21"/>
      <c r="S16" s="119"/>
      <c r="T16" s="119"/>
      <c r="U16" s="125" t="str">
        <f>"令和"&amp;A7&amp;"年1月"</f>
        <v>令和3年1月</v>
      </c>
      <c r="V16" s="126">
        <f>IF('医療費'!E91="","",'医療費'!E91)</f>
      </c>
      <c r="W16" s="127">
        <f>IF(V16="","",AC38)</f>
      </c>
      <c r="X16" s="121"/>
      <c r="Y16" s="121"/>
      <c r="Z16" s="129" t="s">
        <v>14</v>
      </c>
      <c r="AA16" s="129" t="s">
        <v>27</v>
      </c>
      <c r="AB16" s="129" t="s">
        <v>28</v>
      </c>
      <c r="AC16" s="129" t="s">
        <v>0</v>
      </c>
      <c r="AD16" s="119"/>
      <c r="AE16" s="119"/>
    </row>
    <row r="17" spans="1:31" ht="21.75" customHeight="1">
      <c r="A17" s="103"/>
      <c r="B17" s="103"/>
      <c r="C17" s="145" t="s">
        <v>16</v>
      </c>
      <c r="D17" s="146"/>
      <c r="E17" s="13">
        <v>219828</v>
      </c>
      <c r="F17" s="13">
        <v>228223</v>
      </c>
      <c r="G17" s="108">
        <v>-3.678419791169163</v>
      </c>
      <c r="H17" s="13">
        <v>53332</v>
      </c>
      <c r="I17" s="13">
        <v>1983</v>
      </c>
      <c r="J17" s="13">
        <v>2768</v>
      </c>
      <c r="K17" s="13">
        <v>113540</v>
      </c>
      <c r="L17" s="103"/>
      <c r="M17" s="103"/>
      <c r="N17" s="103"/>
      <c r="O17" s="156" t="s">
        <v>135</v>
      </c>
      <c r="P17" s="156"/>
      <c r="Q17" s="156"/>
      <c r="R17" s="156"/>
      <c r="S17" s="119"/>
      <c r="T17" s="119"/>
      <c r="U17" s="128" t="s">
        <v>12</v>
      </c>
      <c r="V17" s="126">
        <f>IF('医療費'!E97="","",'医療費'!E97)</f>
      </c>
      <c r="W17" s="127">
        <f>IF(V17="","",AC41)</f>
      </c>
      <c r="X17" s="121"/>
      <c r="Y17" s="121"/>
      <c r="Z17" s="128" t="s">
        <v>29</v>
      </c>
      <c r="AA17" s="126">
        <f>P25</f>
        <v>5368041622</v>
      </c>
      <c r="AB17" s="126">
        <f>Q25</f>
        <v>10754003</v>
      </c>
      <c r="AC17" s="126">
        <f>R25</f>
        <v>5378795625</v>
      </c>
      <c r="AD17" s="119"/>
      <c r="AE17" s="119"/>
    </row>
    <row r="18" spans="1:31" ht="15">
      <c r="A18" s="103"/>
      <c r="B18" s="103"/>
      <c r="C18" s="147" t="s">
        <v>17</v>
      </c>
      <c r="D18" s="12" t="s">
        <v>18</v>
      </c>
      <c r="E18" s="13">
        <v>764</v>
      </c>
      <c r="F18" s="13">
        <v>2802</v>
      </c>
      <c r="G18" s="108">
        <v>-72.73376159885797</v>
      </c>
      <c r="H18" s="52" t="s">
        <v>84</v>
      </c>
      <c r="I18" s="52" t="s">
        <v>84</v>
      </c>
      <c r="J18" s="52" t="s">
        <v>84</v>
      </c>
      <c r="K18" s="52" t="s">
        <v>84</v>
      </c>
      <c r="L18" s="103"/>
      <c r="M18" s="103"/>
      <c r="N18" s="103"/>
      <c r="O18" s="16" t="s">
        <v>14</v>
      </c>
      <c r="P18" s="16" t="s">
        <v>27</v>
      </c>
      <c r="Q18" s="16" t="s">
        <v>28</v>
      </c>
      <c r="R18" s="16" t="s">
        <v>0</v>
      </c>
      <c r="S18" s="119"/>
      <c r="T18" s="119"/>
      <c r="U18" s="121"/>
      <c r="V18" s="121"/>
      <c r="W18" s="121"/>
      <c r="X18" s="121"/>
      <c r="Y18" s="121"/>
      <c r="Z18" s="154" t="s">
        <v>91</v>
      </c>
      <c r="AA18" s="154"/>
      <c r="AB18" s="154"/>
      <c r="AC18" s="154"/>
      <c r="AD18" s="119"/>
      <c r="AE18" s="119"/>
    </row>
    <row r="19" spans="1:31" ht="15">
      <c r="A19" s="103"/>
      <c r="B19" s="103"/>
      <c r="C19" s="148"/>
      <c r="D19" s="12" t="s">
        <v>19</v>
      </c>
      <c r="E19" s="13">
        <v>21</v>
      </c>
      <c r="F19" s="13">
        <v>247</v>
      </c>
      <c r="G19" s="108">
        <v>-91.49797570850203</v>
      </c>
      <c r="H19" s="52" t="s">
        <v>84</v>
      </c>
      <c r="I19" s="52" t="s">
        <v>84</v>
      </c>
      <c r="J19" s="13">
        <v>0</v>
      </c>
      <c r="K19" s="52" t="s">
        <v>84</v>
      </c>
      <c r="L19" s="103"/>
      <c r="M19" s="103"/>
      <c r="N19" s="103"/>
      <c r="O19" s="17" t="s">
        <v>29</v>
      </c>
      <c r="P19" s="18">
        <v>5232956104</v>
      </c>
      <c r="Q19" s="18">
        <v>11905335</v>
      </c>
      <c r="R19" s="86">
        <v>5244861439</v>
      </c>
      <c r="S19" s="119"/>
      <c r="T19" s="119"/>
      <c r="U19" s="121"/>
      <c r="V19" s="121"/>
      <c r="W19" s="121"/>
      <c r="X19" s="121"/>
      <c r="Y19" s="121"/>
      <c r="Z19" s="129" t="s">
        <v>14</v>
      </c>
      <c r="AA19" s="129" t="s">
        <v>27</v>
      </c>
      <c r="AB19" s="129" t="s">
        <v>28</v>
      </c>
      <c r="AC19" s="129" t="s">
        <v>0</v>
      </c>
      <c r="AD19" s="119"/>
      <c r="AE19" s="119"/>
    </row>
    <row r="20" spans="1:31" ht="15">
      <c r="A20" s="103"/>
      <c r="B20" s="103"/>
      <c r="C20" s="149"/>
      <c r="D20" s="12" t="s">
        <v>20</v>
      </c>
      <c r="E20" s="13">
        <v>785</v>
      </c>
      <c r="F20" s="13">
        <v>3049</v>
      </c>
      <c r="G20" s="108">
        <v>-74.25385372253197</v>
      </c>
      <c r="H20" s="52" t="s">
        <v>84</v>
      </c>
      <c r="I20" s="52" t="s">
        <v>84</v>
      </c>
      <c r="J20" s="13">
        <v>0</v>
      </c>
      <c r="K20" s="52" t="s">
        <v>84</v>
      </c>
      <c r="L20" s="103"/>
      <c r="M20" s="103"/>
      <c r="N20" s="103"/>
      <c r="O20" s="17" t="s">
        <v>30</v>
      </c>
      <c r="P20" s="18">
        <v>5433744204</v>
      </c>
      <c r="Q20" s="18">
        <v>62421334</v>
      </c>
      <c r="R20" s="18">
        <v>5496165538</v>
      </c>
      <c r="S20" s="119"/>
      <c r="T20" s="119"/>
      <c r="U20" s="121"/>
      <c r="V20" s="121"/>
      <c r="W20" s="121"/>
      <c r="X20" s="121"/>
      <c r="Y20" s="121"/>
      <c r="Z20" s="128" t="s">
        <v>29</v>
      </c>
      <c r="AA20" s="126">
        <f>P31</f>
        <v>5738670072</v>
      </c>
      <c r="AB20" s="126">
        <f>Q31</f>
        <v>12311247</v>
      </c>
      <c r="AC20" s="126">
        <f>R31</f>
        <v>5750981319</v>
      </c>
      <c r="AD20" s="119"/>
      <c r="AE20" s="119"/>
    </row>
    <row r="21" spans="1:31" ht="15">
      <c r="A21" s="103"/>
      <c r="B21" s="103"/>
      <c r="C21" s="145" t="s">
        <v>1</v>
      </c>
      <c r="D21" s="146"/>
      <c r="E21" s="13">
        <v>220613</v>
      </c>
      <c r="F21" s="13">
        <v>231272</v>
      </c>
      <c r="G21" s="108">
        <v>-4.608858832889407</v>
      </c>
      <c r="H21" s="13">
        <v>53332</v>
      </c>
      <c r="I21" s="13">
        <v>1983</v>
      </c>
      <c r="J21" s="13">
        <v>2768</v>
      </c>
      <c r="K21" s="13">
        <v>113540</v>
      </c>
      <c r="L21" s="103"/>
      <c r="M21" s="103"/>
      <c r="N21" s="103"/>
      <c r="O21" s="17" t="s">
        <v>31</v>
      </c>
      <c r="P21" s="22" t="s">
        <v>156</v>
      </c>
      <c r="Q21" s="22" t="s">
        <v>157</v>
      </c>
      <c r="R21" s="22" t="s">
        <v>158</v>
      </c>
      <c r="S21" s="119"/>
      <c r="T21" s="119"/>
      <c r="U21" s="121"/>
      <c r="V21" s="121"/>
      <c r="W21" s="121"/>
      <c r="X21" s="121"/>
      <c r="Y21" s="121"/>
      <c r="Z21" s="155" t="s">
        <v>92</v>
      </c>
      <c r="AA21" s="155"/>
      <c r="AB21" s="155"/>
      <c r="AC21" s="155"/>
      <c r="AD21" s="119"/>
      <c r="AE21" s="119"/>
    </row>
    <row r="22" spans="1:31" ht="12">
      <c r="A22" s="103"/>
      <c r="B22" s="103"/>
      <c r="G22" s="3"/>
      <c r="K22" s="4"/>
      <c r="L22" s="103"/>
      <c r="M22" s="103"/>
      <c r="N22" s="103"/>
      <c r="S22" s="119"/>
      <c r="T22" s="119"/>
      <c r="U22" s="121"/>
      <c r="V22" s="121"/>
      <c r="W22" s="121"/>
      <c r="X22" s="121"/>
      <c r="Y22" s="121"/>
      <c r="Z22" s="129" t="s">
        <v>14</v>
      </c>
      <c r="AA22" s="129" t="s">
        <v>27</v>
      </c>
      <c r="AB22" s="129" t="s">
        <v>28</v>
      </c>
      <c r="AC22" s="129" t="s">
        <v>0</v>
      </c>
      <c r="AD22" s="119"/>
      <c r="AE22" s="119"/>
    </row>
    <row r="23" spans="1:31" ht="24" customHeight="1">
      <c r="A23" s="103"/>
      <c r="B23" s="103"/>
      <c r="C23" t="s">
        <v>145</v>
      </c>
      <c r="G23" s="3"/>
      <c r="K23" s="4"/>
      <c r="L23" s="103"/>
      <c r="M23" s="103"/>
      <c r="N23" s="103"/>
      <c r="O23" s="156" t="s">
        <v>136</v>
      </c>
      <c r="P23" s="156"/>
      <c r="Q23" s="156"/>
      <c r="R23" s="156"/>
      <c r="S23" s="119"/>
      <c r="T23" s="119"/>
      <c r="U23" s="121"/>
      <c r="V23" s="121"/>
      <c r="W23" s="121"/>
      <c r="X23" s="121"/>
      <c r="Y23" s="121"/>
      <c r="Z23" s="128" t="s">
        <v>29</v>
      </c>
      <c r="AA23" s="126">
        <f>P37</f>
        <v>5309627259</v>
      </c>
      <c r="AB23" s="126">
        <f>Q37</f>
        <v>9231256</v>
      </c>
      <c r="AC23" s="126">
        <f>R37</f>
        <v>5318858515</v>
      </c>
      <c r="AD23" s="119"/>
      <c r="AE23" s="119"/>
    </row>
    <row r="24" spans="1:31" ht="13.5">
      <c r="A24" s="103"/>
      <c r="B24" s="103"/>
      <c r="C24" s="150" t="s">
        <v>14</v>
      </c>
      <c r="D24" s="151"/>
      <c r="E24" s="141" t="s">
        <v>15</v>
      </c>
      <c r="F24" s="141" t="s">
        <v>118</v>
      </c>
      <c r="G24" s="141" t="s">
        <v>35</v>
      </c>
      <c r="H24" s="14" t="s">
        <v>119</v>
      </c>
      <c r="I24" s="14" t="s">
        <v>120</v>
      </c>
      <c r="J24" s="143" t="s">
        <v>121</v>
      </c>
      <c r="K24" s="48" t="s">
        <v>122</v>
      </c>
      <c r="L24" s="103"/>
      <c r="M24" s="103"/>
      <c r="N24" s="103"/>
      <c r="O24" s="16" t="s">
        <v>14</v>
      </c>
      <c r="P24" s="16" t="s">
        <v>27</v>
      </c>
      <c r="Q24" s="16" t="s">
        <v>28</v>
      </c>
      <c r="R24" s="16" t="s">
        <v>0</v>
      </c>
      <c r="S24" s="119"/>
      <c r="T24" s="119"/>
      <c r="U24" s="121"/>
      <c r="V24" s="121"/>
      <c r="W24" s="121"/>
      <c r="X24" s="121"/>
      <c r="Y24" s="121"/>
      <c r="Z24" s="154" t="s">
        <v>93</v>
      </c>
      <c r="AA24" s="154"/>
      <c r="AB24" s="154"/>
      <c r="AC24" s="154"/>
      <c r="AD24" s="119"/>
      <c r="AE24" s="119"/>
    </row>
    <row r="25" spans="1:31" ht="12">
      <c r="A25" s="103"/>
      <c r="B25" s="103"/>
      <c r="C25" s="152"/>
      <c r="D25" s="153"/>
      <c r="E25" s="142"/>
      <c r="F25" s="142"/>
      <c r="G25" s="142"/>
      <c r="H25" s="15" t="s">
        <v>123</v>
      </c>
      <c r="I25" s="15" t="s">
        <v>124</v>
      </c>
      <c r="J25" s="144"/>
      <c r="K25" s="15" t="s">
        <v>125</v>
      </c>
      <c r="L25" s="103"/>
      <c r="M25" s="103"/>
      <c r="N25" s="103"/>
      <c r="O25" s="17" t="s">
        <v>29</v>
      </c>
      <c r="P25" s="18">
        <v>5368041622</v>
      </c>
      <c r="Q25" s="18">
        <v>10754003</v>
      </c>
      <c r="R25" s="86">
        <v>5378795625</v>
      </c>
      <c r="S25" s="119"/>
      <c r="T25" s="119"/>
      <c r="U25" s="121"/>
      <c r="V25" s="121"/>
      <c r="W25" s="121"/>
      <c r="X25" s="121"/>
      <c r="Y25" s="121"/>
      <c r="Z25" s="129" t="s">
        <v>14</v>
      </c>
      <c r="AA25" s="129" t="s">
        <v>27</v>
      </c>
      <c r="AB25" s="129" t="s">
        <v>28</v>
      </c>
      <c r="AC25" s="129" t="s">
        <v>0</v>
      </c>
      <c r="AD25" s="119"/>
      <c r="AE25" s="119"/>
    </row>
    <row r="26" spans="1:31" ht="15">
      <c r="A26" s="103"/>
      <c r="B26" s="103"/>
      <c r="C26" s="145" t="s">
        <v>16</v>
      </c>
      <c r="D26" s="146"/>
      <c r="E26" s="89">
        <v>219236</v>
      </c>
      <c r="F26" s="89">
        <v>226496</v>
      </c>
      <c r="G26" s="108">
        <v>-3.205354619949141</v>
      </c>
      <c r="H26" s="89">
        <v>54106</v>
      </c>
      <c r="I26" s="89">
        <v>2016</v>
      </c>
      <c r="J26" s="89">
        <v>2944</v>
      </c>
      <c r="K26" s="89">
        <v>113987</v>
      </c>
      <c r="L26" s="103"/>
      <c r="M26" s="103"/>
      <c r="N26" s="103"/>
      <c r="O26" s="17" t="s">
        <v>30</v>
      </c>
      <c r="P26" s="18">
        <v>5450497376</v>
      </c>
      <c r="Q26" s="18">
        <v>57923936</v>
      </c>
      <c r="R26" s="18">
        <v>5508421312</v>
      </c>
      <c r="S26" s="119"/>
      <c r="T26" s="119"/>
      <c r="U26" s="121"/>
      <c r="V26" s="121"/>
      <c r="W26" s="121"/>
      <c r="X26" s="121"/>
      <c r="Y26" s="121"/>
      <c r="Z26" s="128" t="s">
        <v>29</v>
      </c>
      <c r="AA26" s="126">
        <f>P43</f>
        <v>5348877468</v>
      </c>
      <c r="AB26" s="126">
        <f>Q43</f>
        <v>5722061</v>
      </c>
      <c r="AC26" s="126">
        <f>R43</f>
        <v>5354599529</v>
      </c>
      <c r="AD26" s="119"/>
      <c r="AE26" s="119"/>
    </row>
    <row r="27" spans="1:31" ht="15">
      <c r="A27" s="103"/>
      <c r="B27" s="103"/>
      <c r="C27" s="147" t="s">
        <v>17</v>
      </c>
      <c r="D27" s="12" t="s">
        <v>18</v>
      </c>
      <c r="E27" s="89">
        <v>686</v>
      </c>
      <c r="F27" s="89">
        <v>2577</v>
      </c>
      <c r="G27" s="108">
        <v>-73.37989910748932</v>
      </c>
      <c r="H27" s="90" t="s">
        <v>84</v>
      </c>
      <c r="I27" s="90" t="s">
        <v>84</v>
      </c>
      <c r="J27" s="90" t="s">
        <v>84</v>
      </c>
      <c r="K27" s="90" t="s">
        <v>84</v>
      </c>
      <c r="L27" s="103"/>
      <c r="M27" s="103"/>
      <c r="N27" s="103"/>
      <c r="O27" s="17" t="s">
        <v>31</v>
      </c>
      <c r="P27" s="22" t="s">
        <v>159</v>
      </c>
      <c r="Q27" s="22" t="s">
        <v>160</v>
      </c>
      <c r="R27" s="22" t="s">
        <v>161</v>
      </c>
      <c r="S27" s="119"/>
      <c r="T27" s="119"/>
      <c r="U27" s="121"/>
      <c r="V27" s="121"/>
      <c r="W27" s="121"/>
      <c r="X27" s="121"/>
      <c r="Y27" s="121"/>
      <c r="Z27" s="155" t="s">
        <v>94</v>
      </c>
      <c r="AA27" s="155"/>
      <c r="AB27" s="155"/>
      <c r="AC27" s="155"/>
      <c r="AD27" s="119"/>
      <c r="AE27" s="119"/>
    </row>
    <row r="28" spans="1:31" ht="15">
      <c r="A28" s="103"/>
      <c r="B28" s="103"/>
      <c r="C28" s="148"/>
      <c r="D28" s="12" t="s">
        <v>19</v>
      </c>
      <c r="E28" s="89">
        <v>16</v>
      </c>
      <c r="F28" s="89">
        <v>224</v>
      </c>
      <c r="G28" s="108">
        <v>-92.85714285714286</v>
      </c>
      <c r="H28" s="90" t="s">
        <v>84</v>
      </c>
      <c r="I28" s="90" t="s">
        <v>84</v>
      </c>
      <c r="J28" s="89">
        <v>0</v>
      </c>
      <c r="K28" s="90" t="s">
        <v>84</v>
      </c>
      <c r="L28" s="103"/>
      <c r="M28" s="103"/>
      <c r="N28" s="103"/>
      <c r="S28" s="119"/>
      <c r="T28" s="119"/>
      <c r="U28" s="121"/>
      <c r="V28" s="121"/>
      <c r="W28" s="121"/>
      <c r="X28" s="121"/>
      <c r="Y28" s="121"/>
      <c r="Z28" s="129" t="s">
        <v>14</v>
      </c>
      <c r="AA28" s="129" t="s">
        <v>27</v>
      </c>
      <c r="AB28" s="129" t="s">
        <v>28</v>
      </c>
      <c r="AC28" s="129" t="s">
        <v>0</v>
      </c>
      <c r="AD28" s="119"/>
      <c r="AE28" s="119"/>
    </row>
    <row r="29" spans="1:31" ht="24" customHeight="1">
      <c r="A29" s="103"/>
      <c r="B29" s="103"/>
      <c r="C29" s="149"/>
      <c r="D29" s="12" t="s">
        <v>20</v>
      </c>
      <c r="E29" s="89">
        <v>702</v>
      </c>
      <c r="F29" s="89">
        <v>2801</v>
      </c>
      <c r="G29" s="108">
        <v>-74.93752231345948</v>
      </c>
      <c r="H29" s="90" t="s">
        <v>84</v>
      </c>
      <c r="I29" s="90" t="s">
        <v>84</v>
      </c>
      <c r="J29" s="89">
        <v>0</v>
      </c>
      <c r="K29" s="90" t="s">
        <v>84</v>
      </c>
      <c r="L29" s="103"/>
      <c r="M29" s="103"/>
      <c r="N29" s="103"/>
      <c r="O29" s="156" t="s">
        <v>137</v>
      </c>
      <c r="P29" s="156"/>
      <c r="Q29" s="156"/>
      <c r="R29" s="156"/>
      <c r="S29" s="119"/>
      <c r="T29" s="119"/>
      <c r="U29" s="121"/>
      <c r="V29" s="121"/>
      <c r="W29" s="121"/>
      <c r="X29" s="121"/>
      <c r="Y29" s="121"/>
      <c r="Z29" s="128" t="s">
        <v>29</v>
      </c>
      <c r="AA29" s="126">
        <f>P49</f>
        <v>5710838302</v>
      </c>
      <c r="AB29" s="126">
        <f>Q49</f>
        <v>5396099</v>
      </c>
      <c r="AC29" s="126">
        <f>R49</f>
        <v>5716234401</v>
      </c>
      <c r="AD29" s="119"/>
      <c r="AE29" s="119"/>
    </row>
    <row r="30" spans="1:31" ht="15">
      <c r="A30" s="103"/>
      <c r="B30" s="103"/>
      <c r="C30" s="145" t="s">
        <v>1</v>
      </c>
      <c r="D30" s="146"/>
      <c r="E30" s="89">
        <v>219938</v>
      </c>
      <c r="F30" s="89">
        <v>229297</v>
      </c>
      <c r="G30" s="108">
        <v>-4.081605952105782</v>
      </c>
      <c r="H30" s="115">
        <v>54106</v>
      </c>
      <c r="I30" s="115">
        <v>2016</v>
      </c>
      <c r="J30" s="115">
        <v>2944</v>
      </c>
      <c r="K30" s="115">
        <v>113987</v>
      </c>
      <c r="L30" s="103"/>
      <c r="M30" s="103"/>
      <c r="N30" s="103"/>
      <c r="O30" s="16" t="s">
        <v>14</v>
      </c>
      <c r="P30" s="16" t="s">
        <v>27</v>
      </c>
      <c r="Q30" s="16" t="s">
        <v>28</v>
      </c>
      <c r="R30" s="16" t="s">
        <v>0</v>
      </c>
      <c r="S30" s="119"/>
      <c r="T30" s="119"/>
      <c r="U30" s="121"/>
      <c r="V30" s="121"/>
      <c r="W30" s="121"/>
      <c r="X30" s="121"/>
      <c r="Y30" s="121"/>
      <c r="Z30" s="154" t="s">
        <v>95</v>
      </c>
      <c r="AA30" s="154"/>
      <c r="AB30" s="154"/>
      <c r="AC30" s="154"/>
      <c r="AD30" s="119"/>
      <c r="AE30" s="119"/>
    </row>
    <row r="31" spans="1:31" ht="12">
      <c r="A31" s="103"/>
      <c r="B31" s="103"/>
      <c r="C31" s="4"/>
      <c r="D31" s="4"/>
      <c r="E31" s="4"/>
      <c r="F31" s="4"/>
      <c r="G31" s="4"/>
      <c r="H31" s="4"/>
      <c r="I31" s="4"/>
      <c r="J31" s="4"/>
      <c r="K31" s="4"/>
      <c r="L31" s="103"/>
      <c r="M31" s="103"/>
      <c r="N31" s="103"/>
      <c r="O31" s="17" t="s">
        <v>29</v>
      </c>
      <c r="P31" s="18">
        <v>5738670072</v>
      </c>
      <c r="Q31" s="18">
        <v>12311247</v>
      </c>
      <c r="R31" s="18">
        <v>5750981319</v>
      </c>
      <c r="S31" s="119"/>
      <c r="T31" s="119"/>
      <c r="U31" s="121"/>
      <c r="V31" s="121"/>
      <c r="W31" s="121"/>
      <c r="X31" s="121"/>
      <c r="Y31" s="121"/>
      <c r="Z31" s="129" t="s">
        <v>14</v>
      </c>
      <c r="AA31" s="129" t="s">
        <v>27</v>
      </c>
      <c r="AB31" s="129" t="s">
        <v>28</v>
      </c>
      <c r="AC31" s="129" t="s">
        <v>0</v>
      </c>
      <c r="AD31" s="119"/>
      <c r="AE31" s="119"/>
    </row>
    <row r="32" spans="1:31" ht="12">
      <c r="A32" s="103"/>
      <c r="B32" s="103"/>
      <c r="C32" t="s">
        <v>146</v>
      </c>
      <c r="G32" s="3"/>
      <c r="K32" s="4"/>
      <c r="L32" s="103"/>
      <c r="M32" s="103"/>
      <c r="N32" s="103"/>
      <c r="O32" s="17" t="s">
        <v>30</v>
      </c>
      <c r="P32" s="18">
        <v>5479671553</v>
      </c>
      <c r="Q32" s="18">
        <v>53275728</v>
      </c>
      <c r="R32" s="18">
        <v>5532947281</v>
      </c>
      <c r="S32" s="119"/>
      <c r="T32" s="119"/>
      <c r="U32" s="121"/>
      <c r="V32" s="121"/>
      <c r="W32" s="121"/>
      <c r="X32" s="121"/>
      <c r="Y32" s="121"/>
      <c r="Z32" s="128" t="s">
        <v>29</v>
      </c>
      <c r="AA32" s="126">
        <f>P55</f>
        <v>5390607710</v>
      </c>
      <c r="AB32" s="126">
        <f>Q55</f>
        <v>6423950</v>
      </c>
      <c r="AC32" s="126">
        <f>R55</f>
        <v>5397031660</v>
      </c>
      <c r="AD32" s="119"/>
      <c r="AE32" s="119"/>
    </row>
    <row r="33" spans="1:31" ht="13.5">
      <c r="A33" s="103"/>
      <c r="B33" s="103"/>
      <c r="C33" s="150" t="s">
        <v>14</v>
      </c>
      <c r="D33" s="151"/>
      <c r="E33" s="141" t="s">
        <v>15</v>
      </c>
      <c r="F33" s="141" t="s">
        <v>118</v>
      </c>
      <c r="G33" s="141" t="s">
        <v>35</v>
      </c>
      <c r="H33" s="14" t="s">
        <v>119</v>
      </c>
      <c r="I33" s="14" t="s">
        <v>120</v>
      </c>
      <c r="J33" s="143" t="s">
        <v>121</v>
      </c>
      <c r="K33" s="48" t="s">
        <v>122</v>
      </c>
      <c r="L33" s="103"/>
      <c r="M33" s="103"/>
      <c r="N33" s="103"/>
      <c r="O33" s="17" t="s">
        <v>31</v>
      </c>
      <c r="P33" s="22">
        <v>4.7</v>
      </c>
      <c r="Q33" s="22" t="s">
        <v>162</v>
      </c>
      <c r="R33" s="22">
        <v>3.9</v>
      </c>
      <c r="S33" s="119"/>
      <c r="T33" s="119"/>
      <c r="U33" s="121"/>
      <c r="V33" s="121"/>
      <c r="W33" s="121"/>
      <c r="X33" s="121"/>
      <c r="Y33" s="121"/>
      <c r="Z33" s="155" t="s">
        <v>96</v>
      </c>
      <c r="AA33" s="155"/>
      <c r="AB33" s="155"/>
      <c r="AC33" s="155"/>
      <c r="AD33" s="119"/>
      <c r="AE33" s="119"/>
    </row>
    <row r="34" spans="1:31" ht="12">
      <c r="A34" s="103"/>
      <c r="B34" s="103"/>
      <c r="C34" s="152"/>
      <c r="D34" s="153"/>
      <c r="E34" s="142"/>
      <c r="F34" s="142"/>
      <c r="G34" s="142"/>
      <c r="H34" s="15" t="s">
        <v>123</v>
      </c>
      <c r="I34" s="15" t="s">
        <v>124</v>
      </c>
      <c r="J34" s="144"/>
      <c r="K34" s="15" t="s">
        <v>125</v>
      </c>
      <c r="L34" s="103"/>
      <c r="M34" s="103"/>
      <c r="N34" s="103"/>
      <c r="S34" s="119"/>
      <c r="T34" s="119"/>
      <c r="U34" s="121"/>
      <c r="V34" s="121"/>
      <c r="W34" s="121"/>
      <c r="X34" s="121"/>
      <c r="Y34" s="121"/>
      <c r="Z34" s="129" t="s">
        <v>14</v>
      </c>
      <c r="AA34" s="129" t="s">
        <v>27</v>
      </c>
      <c r="AB34" s="129" t="s">
        <v>28</v>
      </c>
      <c r="AC34" s="129" t="s">
        <v>0</v>
      </c>
      <c r="AD34" s="119"/>
      <c r="AE34" s="119"/>
    </row>
    <row r="35" spans="1:31" ht="24" customHeight="1">
      <c r="A35" s="103"/>
      <c r="B35" s="103"/>
      <c r="C35" s="145" t="s">
        <v>16</v>
      </c>
      <c r="D35" s="146"/>
      <c r="E35" s="13">
        <v>218327</v>
      </c>
      <c r="F35" s="13">
        <v>225692</v>
      </c>
      <c r="G35" s="108">
        <v>-3.263296882477007</v>
      </c>
      <c r="H35" s="13">
        <v>53866</v>
      </c>
      <c r="I35" s="13">
        <v>2066</v>
      </c>
      <c r="J35" s="13">
        <v>2937</v>
      </c>
      <c r="K35" s="13">
        <v>113313</v>
      </c>
      <c r="L35" s="103"/>
      <c r="M35" s="103"/>
      <c r="N35" s="103"/>
      <c r="O35" s="156" t="s">
        <v>138</v>
      </c>
      <c r="P35" s="156"/>
      <c r="Q35" s="156"/>
      <c r="R35" s="156"/>
      <c r="S35" s="119"/>
      <c r="T35" s="119"/>
      <c r="U35" s="121"/>
      <c r="V35" s="121"/>
      <c r="W35" s="121"/>
      <c r="X35" s="121"/>
      <c r="Y35" s="121"/>
      <c r="Z35" s="128" t="s">
        <v>29</v>
      </c>
      <c r="AA35" s="126">
        <f>P61</f>
        <v>5655837036</v>
      </c>
      <c r="AB35" s="126">
        <f>Q61</f>
        <v>5435933</v>
      </c>
      <c r="AC35" s="126">
        <f>R61</f>
        <v>5661272969</v>
      </c>
      <c r="AD35" s="119"/>
      <c r="AE35" s="119"/>
    </row>
    <row r="36" spans="1:31" ht="15">
      <c r="A36" s="103"/>
      <c r="B36" s="103"/>
      <c r="C36" s="147" t="s">
        <v>17</v>
      </c>
      <c r="D36" s="12" t="s">
        <v>18</v>
      </c>
      <c r="E36" s="13">
        <v>629</v>
      </c>
      <c r="F36" s="13">
        <v>2388</v>
      </c>
      <c r="G36" s="108">
        <v>-73.65996649916248</v>
      </c>
      <c r="H36" s="52" t="s">
        <v>84</v>
      </c>
      <c r="I36" s="52" t="s">
        <v>84</v>
      </c>
      <c r="J36" s="52" t="s">
        <v>84</v>
      </c>
      <c r="K36" s="52" t="s">
        <v>84</v>
      </c>
      <c r="L36" s="103"/>
      <c r="M36" s="103"/>
      <c r="N36" s="103"/>
      <c r="O36" s="16" t="s">
        <v>14</v>
      </c>
      <c r="P36" s="16" t="s">
        <v>27</v>
      </c>
      <c r="Q36" s="16" t="s">
        <v>28</v>
      </c>
      <c r="R36" s="16" t="s">
        <v>0</v>
      </c>
      <c r="S36" s="119"/>
      <c r="T36" s="119"/>
      <c r="U36" s="121"/>
      <c r="V36" s="121"/>
      <c r="W36" s="121"/>
      <c r="X36" s="121"/>
      <c r="Y36" s="121"/>
      <c r="Z36" s="154" t="s">
        <v>97</v>
      </c>
      <c r="AA36" s="154"/>
      <c r="AB36" s="154"/>
      <c r="AC36" s="154"/>
      <c r="AD36" s="119"/>
      <c r="AE36" s="119"/>
    </row>
    <row r="37" spans="1:31" ht="15">
      <c r="A37" s="103"/>
      <c r="B37" s="103"/>
      <c r="C37" s="148"/>
      <c r="D37" s="12" t="s">
        <v>19</v>
      </c>
      <c r="E37" s="13">
        <v>14</v>
      </c>
      <c r="F37" s="13">
        <v>200</v>
      </c>
      <c r="G37" s="108">
        <v>-93</v>
      </c>
      <c r="H37" s="52" t="s">
        <v>84</v>
      </c>
      <c r="I37" s="52" t="s">
        <v>84</v>
      </c>
      <c r="J37" s="13">
        <v>0</v>
      </c>
      <c r="K37" s="52" t="s">
        <v>84</v>
      </c>
      <c r="L37" s="103"/>
      <c r="M37" s="103"/>
      <c r="N37" s="103"/>
      <c r="O37" s="17" t="s">
        <v>29</v>
      </c>
      <c r="P37" s="18">
        <v>5309627259</v>
      </c>
      <c r="Q37" s="18">
        <v>9231256</v>
      </c>
      <c r="R37" s="86">
        <v>5318858515</v>
      </c>
      <c r="S37" s="119"/>
      <c r="T37" s="119"/>
      <c r="U37" s="121"/>
      <c r="V37" s="121"/>
      <c r="W37" s="121"/>
      <c r="X37" s="121"/>
      <c r="Y37" s="121"/>
      <c r="Z37" s="129" t="s">
        <v>14</v>
      </c>
      <c r="AA37" s="129" t="s">
        <v>27</v>
      </c>
      <c r="AB37" s="129" t="s">
        <v>28</v>
      </c>
      <c r="AC37" s="129" t="s">
        <v>0</v>
      </c>
      <c r="AD37" s="119"/>
      <c r="AE37" s="119"/>
    </row>
    <row r="38" spans="1:31" ht="15">
      <c r="A38" s="103"/>
      <c r="B38" s="103"/>
      <c r="C38" s="149"/>
      <c r="D38" s="12" t="s">
        <v>20</v>
      </c>
      <c r="E38" s="13">
        <v>643</v>
      </c>
      <c r="F38" s="13">
        <v>2588</v>
      </c>
      <c r="G38" s="108">
        <v>-75.15455950540958</v>
      </c>
      <c r="H38" s="52" t="s">
        <v>84</v>
      </c>
      <c r="I38" s="52" t="s">
        <v>84</v>
      </c>
      <c r="J38" s="13">
        <v>0</v>
      </c>
      <c r="K38" s="52" t="s">
        <v>84</v>
      </c>
      <c r="L38" s="103"/>
      <c r="M38" s="103"/>
      <c r="N38" s="103"/>
      <c r="O38" s="17" t="s">
        <v>30</v>
      </c>
      <c r="P38" s="18">
        <v>5341480656</v>
      </c>
      <c r="Q38" s="18">
        <v>50339688</v>
      </c>
      <c r="R38" s="18">
        <v>5391820344</v>
      </c>
      <c r="S38" s="119"/>
      <c r="T38" s="119"/>
      <c r="U38" s="121"/>
      <c r="V38" s="121"/>
      <c r="W38" s="121"/>
      <c r="X38" s="121"/>
      <c r="Y38" s="121"/>
      <c r="Z38" s="128" t="s">
        <v>29</v>
      </c>
      <c r="AA38" s="126">
        <f>P67</f>
        <v>5344096237</v>
      </c>
      <c r="AB38" s="126">
        <f>Q67</f>
        <v>2297063</v>
      </c>
      <c r="AC38" s="126">
        <f>R67</f>
        <v>5346393300</v>
      </c>
      <c r="AD38" s="119"/>
      <c r="AE38" s="119"/>
    </row>
    <row r="39" spans="1:31" ht="15">
      <c r="A39" s="103"/>
      <c r="B39" s="103"/>
      <c r="C39" s="145" t="s">
        <v>1</v>
      </c>
      <c r="D39" s="146"/>
      <c r="E39" s="13">
        <v>218970</v>
      </c>
      <c r="F39" s="13">
        <v>228280</v>
      </c>
      <c r="G39" s="108">
        <v>-4.078324864201854</v>
      </c>
      <c r="H39" s="116">
        <v>53866</v>
      </c>
      <c r="I39" s="116">
        <v>2066</v>
      </c>
      <c r="J39" s="116">
        <v>2937</v>
      </c>
      <c r="K39" s="116">
        <v>113313</v>
      </c>
      <c r="L39" s="103"/>
      <c r="M39" s="103"/>
      <c r="N39" s="103"/>
      <c r="O39" s="17" t="s">
        <v>31</v>
      </c>
      <c r="P39" s="22" t="s">
        <v>163</v>
      </c>
      <c r="Q39" s="22" t="s">
        <v>164</v>
      </c>
      <c r="R39" s="22" t="s">
        <v>165</v>
      </c>
      <c r="S39" s="119"/>
      <c r="T39" s="119"/>
      <c r="U39" s="121"/>
      <c r="V39" s="121"/>
      <c r="W39" s="121"/>
      <c r="X39" s="121"/>
      <c r="Y39" s="121"/>
      <c r="Z39" s="155" t="s">
        <v>98</v>
      </c>
      <c r="AA39" s="155"/>
      <c r="AB39" s="155"/>
      <c r="AC39" s="155"/>
      <c r="AD39" s="119"/>
      <c r="AE39" s="119"/>
    </row>
    <row r="40" spans="1:31" ht="12">
      <c r="A40" s="103"/>
      <c r="B40" s="103"/>
      <c r="C40" s="4"/>
      <c r="D40" s="4"/>
      <c r="E40" s="4"/>
      <c r="F40" s="4"/>
      <c r="G40" s="4"/>
      <c r="H40" s="4"/>
      <c r="I40" s="4"/>
      <c r="J40" s="4"/>
      <c r="K40" s="4"/>
      <c r="L40" s="103"/>
      <c r="M40" s="103"/>
      <c r="N40" s="103"/>
      <c r="S40" s="119"/>
      <c r="T40" s="119"/>
      <c r="U40" s="121"/>
      <c r="V40" s="121"/>
      <c r="W40" s="121"/>
      <c r="X40" s="121"/>
      <c r="Y40" s="121"/>
      <c r="Z40" s="129" t="s">
        <v>14</v>
      </c>
      <c r="AA40" s="129" t="s">
        <v>27</v>
      </c>
      <c r="AB40" s="129" t="s">
        <v>28</v>
      </c>
      <c r="AC40" s="129" t="s">
        <v>0</v>
      </c>
      <c r="AD40" s="119"/>
      <c r="AE40" s="119"/>
    </row>
    <row r="41" spans="1:31" ht="24" customHeight="1">
      <c r="A41" s="103"/>
      <c r="B41" s="103"/>
      <c r="C41" t="s">
        <v>147</v>
      </c>
      <c r="G41" s="3"/>
      <c r="K41" s="4"/>
      <c r="L41" s="103"/>
      <c r="M41" s="103"/>
      <c r="N41" s="103"/>
      <c r="O41" s="156" t="s">
        <v>139</v>
      </c>
      <c r="P41" s="156"/>
      <c r="Q41" s="156"/>
      <c r="R41" s="156"/>
      <c r="S41" s="119"/>
      <c r="T41" s="119"/>
      <c r="U41" s="121"/>
      <c r="V41" s="121"/>
      <c r="W41" s="121"/>
      <c r="X41" s="121"/>
      <c r="Y41" s="121"/>
      <c r="Z41" s="128" t="s">
        <v>29</v>
      </c>
      <c r="AA41" s="126">
        <f>P73</f>
        <v>5179494783</v>
      </c>
      <c r="AB41" s="126">
        <f>Q73</f>
        <v>2293672</v>
      </c>
      <c r="AC41" s="126">
        <f>R73</f>
        <v>5181788455</v>
      </c>
      <c r="AD41" s="119"/>
      <c r="AE41" s="119"/>
    </row>
    <row r="42" spans="1:31" ht="13.5">
      <c r="A42" s="103"/>
      <c r="B42" s="103"/>
      <c r="C42" s="150" t="s">
        <v>14</v>
      </c>
      <c r="D42" s="151"/>
      <c r="E42" s="141" t="s">
        <v>15</v>
      </c>
      <c r="F42" s="141" t="s">
        <v>118</v>
      </c>
      <c r="G42" s="141" t="s">
        <v>35</v>
      </c>
      <c r="H42" s="14" t="s">
        <v>119</v>
      </c>
      <c r="I42" s="14" t="s">
        <v>120</v>
      </c>
      <c r="J42" s="143" t="s">
        <v>121</v>
      </c>
      <c r="K42" s="48" t="s">
        <v>122</v>
      </c>
      <c r="L42" s="103"/>
      <c r="M42" s="103"/>
      <c r="N42" s="103"/>
      <c r="O42" s="16" t="s">
        <v>14</v>
      </c>
      <c r="P42" s="16" t="s">
        <v>27</v>
      </c>
      <c r="Q42" s="16" t="s">
        <v>28</v>
      </c>
      <c r="R42" s="16" t="s">
        <v>0</v>
      </c>
      <c r="S42" s="119"/>
      <c r="T42" s="119"/>
      <c r="U42" s="121"/>
      <c r="V42" s="121"/>
      <c r="W42" s="121"/>
      <c r="X42" s="121"/>
      <c r="Y42" s="121"/>
      <c r="Z42" s="121"/>
      <c r="AA42" s="121"/>
      <c r="AB42" s="121"/>
      <c r="AC42" s="121"/>
      <c r="AD42" s="119"/>
      <c r="AE42" s="119"/>
    </row>
    <row r="43" spans="1:31" ht="12">
      <c r="A43" s="103"/>
      <c r="B43" s="103"/>
      <c r="C43" s="152"/>
      <c r="D43" s="153"/>
      <c r="E43" s="142"/>
      <c r="F43" s="142"/>
      <c r="G43" s="142"/>
      <c r="H43" s="15" t="s">
        <v>123</v>
      </c>
      <c r="I43" s="15" t="s">
        <v>124</v>
      </c>
      <c r="J43" s="144"/>
      <c r="K43" s="15" t="s">
        <v>125</v>
      </c>
      <c r="L43" s="103"/>
      <c r="M43" s="103"/>
      <c r="N43" s="103"/>
      <c r="O43" s="17" t="s">
        <v>29</v>
      </c>
      <c r="P43" s="18">
        <v>5348877468</v>
      </c>
      <c r="Q43" s="18">
        <v>5722061</v>
      </c>
      <c r="R43" s="18">
        <v>5354599529</v>
      </c>
      <c r="S43" s="119"/>
      <c r="T43" s="119"/>
      <c r="U43" s="121"/>
      <c r="V43" s="121"/>
      <c r="W43" s="121"/>
      <c r="X43" s="121"/>
      <c r="Y43" s="121"/>
      <c r="Z43" s="121"/>
      <c r="AA43" s="121"/>
      <c r="AB43" s="121"/>
      <c r="AC43" s="121"/>
      <c r="AD43" s="119"/>
      <c r="AE43" s="119"/>
    </row>
    <row r="44" spans="1:31" ht="15">
      <c r="A44" s="103"/>
      <c r="B44" s="103"/>
      <c r="C44" s="145" t="s">
        <v>16</v>
      </c>
      <c r="D44" s="146"/>
      <c r="E44" s="13">
        <v>217114</v>
      </c>
      <c r="F44" s="13">
        <v>224349</v>
      </c>
      <c r="G44" s="108">
        <v>-3.224886226370516</v>
      </c>
      <c r="H44" s="13">
        <v>54645</v>
      </c>
      <c r="I44" s="13">
        <v>2018</v>
      </c>
      <c r="J44" s="13">
        <v>2927</v>
      </c>
      <c r="K44" s="13">
        <v>113733</v>
      </c>
      <c r="L44" s="103"/>
      <c r="M44" s="103"/>
      <c r="N44" s="103"/>
      <c r="O44" s="17" t="s">
        <v>30</v>
      </c>
      <c r="P44" s="18">
        <v>5080948026</v>
      </c>
      <c r="Q44" s="18">
        <v>52611342</v>
      </c>
      <c r="R44" s="18">
        <v>5133559368</v>
      </c>
      <c r="S44" s="119"/>
      <c r="T44" s="119"/>
      <c r="U44" s="121"/>
      <c r="V44" s="121"/>
      <c r="W44" s="121"/>
      <c r="X44" s="121"/>
      <c r="Y44" s="121"/>
      <c r="Z44" s="121"/>
      <c r="AA44" s="121"/>
      <c r="AB44" s="121"/>
      <c r="AC44" s="121"/>
      <c r="AD44" s="119"/>
      <c r="AE44" s="119"/>
    </row>
    <row r="45" spans="1:31" ht="15">
      <c r="A45" s="103"/>
      <c r="B45" s="103"/>
      <c r="C45" s="147" t="s">
        <v>17</v>
      </c>
      <c r="D45" s="12" t="s">
        <v>18</v>
      </c>
      <c r="E45" s="13">
        <v>569</v>
      </c>
      <c r="F45" s="13">
        <v>2209</v>
      </c>
      <c r="G45" s="108">
        <v>-74.24173834314169</v>
      </c>
      <c r="H45" s="52" t="s">
        <v>84</v>
      </c>
      <c r="I45" s="52" t="s">
        <v>84</v>
      </c>
      <c r="J45" s="52" t="s">
        <v>84</v>
      </c>
      <c r="K45" s="52" t="s">
        <v>84</v>
      </c>
      <c r="L45" s="103"/>
      <c r="M45" s="103"/>
      <c r="N45" s="103"/>
      <c r="O45" s="17" t="s">
        <v>31</v>
      </c>
      <c r="P45" s="22">
        <v>5.3</v>
      </c>
      <c r="Q45" s="22" t="s">
        <v>166</v>
      </c>
      <c r="R45" s="22">
        <v>4.3</v>
      </c>
      <c r="S45" s="119"/>
      <c r="T45" s="119"/>
      <c r="U45" s="121"/>
      <c r="V45" s="121"/>
      <c r="W45" s="121"/>
      <c r="X45" s="121"/>
      <c r="Y45" s="121"/>
      <c r="Z45" s="121"/>
      <c r="AA45" s="121"/>
      <c r="AB45" s="121"/>
      <c r="AC45" s="121"/>
      <c r="AD45" s="119"/>
      <c r="AE45" s="119"/>
    </row>
    <row r="46" spans="1:31" ht="15">
      <c r="A46" s="103"/>
      <c r="B46" s="103"/>
      <c r="C46" s="148"/>
      <c r="D46" s="12" t="s">
        <v>19</v>
      </c>
      <c r="E46" s="13">
        <v>11</v>
      </c>
      <c r="F46" s="13">
        <v>191</v>
      </c>
      <c r="G46" s="108">
        <v>-94.24083769633508</v>
      </c>
      <c r="H46" s="52" t="s">
        <v>84</v>
      </c>
      <c r="I46" s="52" t="s">
        <v>84</v>
      </c>
      <c r="J46" s="13">
        <v>0</v>
      </c>
      <c r="K46" s="52" t="s">
        <v>84</v>
      </c>
      <c r="L46" s="103"/>
      <c r="M46" s="103"/>
      <c r="N46" s="103"/>
      <c r="S46" s="119"/>
      <c r="T46" s="119"/>
      <c r="U46" s="121"/>
      <c r="V46" s="121"/>
      <c r="W46" s="121"/>
      <c r="X46" s="121"/>
      <c r="Y46" s="121"/>
      <c r="Z46" s="121"/>
      <c r="AA46" s="121"/>
      <c r="AB46" s="121"/>
      <c r="AC46" s="121"/>
      <c r="AD46" s="119"/>
      <c r="AE46" s="119"/>
    </row>
    <row r="47" spans="1:31" ht="15" customHeight="1">
      <c r="A47" s="103"/>
      <c r="B47" s="103"/>
      <c r="C47" s="149"/>
      <c r="D47" s="12" t="s">
        <v>20</v>
      </c>
      <c r="E47" s="13">
        <v>580</v>
      </c>
      <c r="F47" s="13">
        <v>2400</v>
      </c>
      <c r="G47" s="108">
        <v>-75.83333333333333</v>
      </c>
      <c r="H47" s="52" t="s">
        <v>84</v>
      </c>
      <c r="I47" s="52" t="s">
        <v>84</v>
      </c>
      <c r="J47" s="13">
        <v>0</v>
      </c>
      <c r="K47" s="52" t="s">
        <v>84</v>
      </c>
      <c r="L47" s="103"/>
      <c r="M47" s="103"/>
      <c r="N47" s="103"/>
      <c r="O47" s="156" t="s">
        <v>140</v>
      </c>
      <c r="P47" s="156"/>
      <c r="Q47" s="156"/>
      <c r="R47" s="156"/>
      <c r="S47" s="119"/>
      <c r="T47" s="119"/>
      <c r="U47" s="121"/>
      <c r="V47" s="121"/>
      <c r="W47" s="121"/>
      <c r="X47" s="121"/>
      <c r="Y47" s="121"/>
      <c r="Z47" s="121"/>
      <c r="AA47" s="121"/>
      <c r="AB47" s="121"/>
      <c r="AC47" s="121"/>
      <c r="AD47" s="119"/>
      <c r="AE47" s="119"/>
    </row>
    <row r="48" spans="1:31" ht="15">
      <c r="A48" s="103"/>
      <c r="B48" s="103"/>
      <c r="C48" s="145" t="s">
        <v>1</v>
      </c>
      <c r="D48" s="146"/>
      <c r="E48" s="13">
        <v>217694</v>
      </c>
      <c r="F48" s="13">
        <v>226749</v>
      </c>
      <c r="G48" s="108">
        <v>-3.9934023964824594</v>
      </c>
      <c r="H48" s="13">
        <v>54645</v>
      </c>
      <c r="I48" s="13">
        <v>2018</v>
      </c>
      <c r="J48" s="13">
        <v>2927</v>
      </c>
      <c r="K48" s="13">
        <v>113733</v>
      </c>
      <c r="L48" s="103"/>
      <c r="M48" s="103"/>
      <c r="N48" s="103"/>
      <c r="O48" s="16" t="s">
        <v>14</v>
      </c>
      <c r="P48" s="16" t="s">
        <v>27</v>
      </c>
      <c r="Q48" s="16" t="s">
        <v>28</v>
      </c>
      <c r="R48" s="16" t="s">
        <v>0</v>
      </c>
      <c r="S48" s="119"/>
      <c r="T48" s="119"/>
      <c r="U48" s="121"/>
      <c r="V48" s="121"/>
      <c r="W48" s="121"/>
      <c r="X48" s="121"/>
      <c r="Y48" s="121"/>
      <c r="Z48" s="121"/>
      <c r="AA48" s="121"/>
      <c r="AB48" s="121"/>
      <c r="AC48" s="121"/>
      <c r="AD48" s="119"/>
      <c r="AE48" s="119"/>
    </row>
    <row r="49" spans="1:31" ht="12">
      <c r="A49" s="103"/>
      <c r="B49" s="103"/>
      <c r="C49" s="4"/>
      <c r="D49" s="4"/>
      <c r="E49" s="4"/>
      <c r="F49" s="4"/>
      <c r="G49" s="4"/>
      <c r="H49" s="4"/>
      <c r="I49" s="4"/>
      <c r="J49" s="4"/>
      <c r="K49" s="4"/>
      <c r="L49" s="103"/>
      <c r="M49" s="103"/>
      <c r="N49" s="103"/>
      <c r="O49" s="17" t="s">
        <v>29</v>
      </c>
      <c r="P49" s="18">
        <v>5710838302</v>
      </c>
      <c r="Q49" s="18">
        <v>5396099</v>
      </c>
      <c r="R49" s="18">
        <v>5716234401</v>
      </c>
      <c r="S49" s="119"/>
      <c r="T49" s="119"/>
      <c r="U49" s="121"/>
      <c r="V49" s="121"/>
      <c r="W49" s="121"/>
      <c r="X49" s="121"/>
      <c r="Y49" s="121"/>
      <c r="Z49" s="121"/>
      <c r="AA49" s="121"/>
      <c r="AB49" s="121"/>
      <c r="AC49" s="121"/>
      <c r="AD49" s="119"/>
      <c r="AE49" s="119"/>
    </row>
    <row r="50" spans="1:31" ht="12">
      <c r="A50" s="103"/>
      <c r="B50" s="103"/>
      <c r="C50" t="s">
        <v>148</v>
      </c>
      <c r="G50" s="3"/>
      <c r="K50" s="4"/>
      <c r="L50" s="103"/>
      <c r="M50" s="103"/>
      <c r="N50" s="103"/>
      <c r="O50" s="17" t="s">
        <v>30</v>
      </c>
      <c r="P50" s="18">
        <v>5758066057</v>
      </c>
      <c r="Q50" s="18">
        <v>44432817</v>
      </c>
      <c r="R50" s="18">
        <v>5802498874</v>
      </c>
      <c r="S50" s="119"/>
      <c r="T50" s="119"/>
      <c r="U50" s="121"/>
      <c r="V50" s="121"/>
      <c r="W50" s="121"/>
      <c r="X50" s="121"/>
      <c r="Y50" s="121"/>
      <c r="Z50" s="121"/>
      <c r="AA50" s="121"/>
      <c r="AB50" s="121"/>
      <c r="AC50" s="121"/>
      <c r="AD50" s="119"/>
      <c r="AE50" s="119"/>
    </row>
    <row r="51" spans="1:31" ht="13.5">
      <c r="A51" s="103"/>
      <c r="B51" s="103"/>
      <c r="C51" s="150" t="s">
        <v>14</v>
      </c>
      <c r="D51" s="151"/>
      <c r="E51" s="141" t="s">
        <v>15</v>
      </c>
      <c r="F51" s="141" t="s">
        <v>118</v>
      </c>
      <c r="G51" s="141" t="s">
        <v>35</v>
      </c>
      <c r="H51" s="14" t="s">
        <v>119</v>
      </c>
      <c r="I51" s="14" t="s">
        <v>120</v>
      </c>
      <c r="J51" s="143" t="s">
        <v>121</v>
      </c>
      <c r="K51" s="48" t="s">
        <v>122</v>
      </c>
      <c r="L51" s="103"/>
      <c r="M51" s="103"/>
      <c r="N51" s="103"/>
      <c r="O51" s="17" t="s">
        <v>31</v>
      </c>
      <c r="P51" s="22" t="s">
        <v>167</v>
      </c>
      <c r="Q51" s="22" t="s">
        <v>168</v>
      </c>
      <c r="R51" s="22" t="s">
        <v>159</v>
      </c>
      <c r="S51" s="119"/>
      <c r="T51" s="119"/>
      <c r="U51" s="121"/>
      <c r="V51" s="121"/>
      <c r="W51" s="121"/>
      <c r="X51" s="121"/>
      <c r="Y51" s="121"/>
      <c r="Z51" s="121"/>
      <c r="AA51" s="121"/>
      <c r="AB51" s="121"/>
      <c r="AC51" s="121"/>
      <c r="AD51" s="119"/>
      <c r="AE51" s="119"/>
    </row>
    <row r="52" spans="1:31" ht="12">
      <c r="A52" s="103"/>
      <c r="B52" s="103"/>
      <c r="C52" s="152"/>
      <c r="D52" s="153"/>
      <c r="E52" s="142"/>
      <c r="F52" s="142"/>
      <c r="G52" s="142"/>
      <c r="H52" s="15" t="s">
        <v>123</v>
      </c>
      <c r="I52" s="15" t="s">
        <v>124</v>
      </c>
      <c r="J52" s="144"/>
      <c r="K52" s="15" t="s">
        <v>125</v>
      </c>
      <c r="L52" s="103"/>
      <c r="M52" s="103"/>
      <c r="N52" s="103"/>
      <c r="S52" s="119"/>
      <c r="T52" s="119"/>
      <c r="U52" s="121"/>
      <c r="V52" s="121"/>
      <c r="W52" s="121"/>
      <c r="X52" s="121"/>
      <c r="Y52" s="121"/>
      <c r="Z52" s="121"/>
      <c r="AA52" s="121"/>
      <c r="AB52" s="121"/>
      <c r="AC52" s="121"/>
      <c r="AD52" s="119"/>
      <c r="AE52" s="119"/>
    </row>
    <row r="53" spans="1:31" ht="15" customHeight="1">
      <c r="A53" s="103"/>
      <c r="B53" s="103"/>
      <c r="C53" s="145" t="s">
        <v>16</v>
      </c>
      <c r="D53" s="146"/>
      <c r="E53" s="13">
        <v>216555</v>
      </c>
      <c r="F53" s="13">
        <v>223389</v>
      </c>
      <c r="G53" s="108">
        <v>-3.059237473644627</v>
      </c>
      <c r="H53" s="13">
        <v>54696</v>
      </c>
      <c r="I53" s="13">
        <v>1818</v>
      </c>
      <c r="J53" s="13">
        <v>2979</v>
      </c>
      <c r="K53" s="13">
        <v>113162</v>
      </c>
      <c r="L53" s="103"/>
      <c r="M53" s="103"/>
      <c r="N53" s="103"/>
      <c r="O53" s="156" t="s">
        <v>141</v>
      </c>
      <c r="P53" s="156"/>
      <c r="Q53" s="156"/>
      <c r="R53" s="156"/>
      <c r="S53" s="119"/>
      <c r="T53" s="119"/>
      <c r="U53" s="121"/>
      <c r="V53" s="121"/>
      <c r="W53" s="121"/>
      <c r="X53" s="121"/>
      <c r="Y53" s="121"/>
      <c r="Z53" s="121"/>
      <c r="AA53" s="121"/>
      <c r="AB53" s="121"/>
      <c r="AC53" s="121"/>
      <c r="AD53" s="119"/>
      <c r="AE53" s="119"/>
    </row>
    <row r="54" spans="1:31" ht="15">
      <c r="A54" s="103"/>
      <c r="B54" s="103"/>
      <c r="C54" s="147" t="s">
        <v>17</v>
      </c>
      <c r="D54" s="12" t="s">
        <v>18</v>
      </c>
      <c r="E54" s="13">
        <v>498</v>
      </c>
      <c r="F54" s="13">
        <v>2059</v>
      </c>
      <c r="G54" s="108">
        <v>-75.8135016998543</v>
      </c>
      <c r="H54" s="52" t="s">
        <v>84</v>
      </c>
      <c r="I54" s="52" t="s">
        <v>84</v>
      </c>
      <c r="J54" s="52" t="s">
        <v>84</v>
      </c>
      <c r="K54" s="52" t="s">
        <v>84</v>
      </c>
      <c r="L54" s="103"/>
      <c r="M54" s="103"/>
      <c r="N54" s="103"/>
      <c r="O54" s="16" t="s">
        <v>14</v>
      </c>
      <c r="P54" s="16" t="s">
        <v>27</v>
      </c>
      <c r="Q54" s="16" t="s">
        <v>28</v>
      </c>
      <c r="R54" s="16" t="s">
        <v>0</v>
      </c>
      <c r="S54" s="119"/>
      <c r="T54" s="119"/>
      <c r="U54" s="121"/>
      <c r="V54" s="121"/>
      <c r="W54" s="121"/>
      <c r="X54" s="121"/>
      <c r="Y54" s="121"/>
      <c r="Z54" s="121"/>
      <c r="AA54" s="121"/>
      <c r="AB54" s="121"/>
      <c r="AC54" s="121"/>
      <c r="AD54" s="119"/>
      <c r="AE54" s="119"/>
    </row>
    <row r="55" spans="1:31" ht="15">
      <c r="A55" s="103"/>
      <c r="B55" s="103"/>
      <c r="C55" s="148"/>
      <c r="D55" s="12" t="s">
        <v>19</v>
      </c>
      <c r="E55" s="13">
        <v>9</v>
      </c>
      <c r="F55" s="13">
        <v>176</v>
      </c>
      <c r="G55" s="108">
        <v>-94.88636363636364</v>
      </c>
      <c r="H55" s="52" t="s">
        <v>84</v>
      </c>
      <c r="I55" s="52" t="s">
        <v>84</v>
      </c>
      <c r="J55" s="13">
        <v>0</v>
      </c>
      <c r="K55" s="52" t="s">
        <v>84</v>
      </c>
      <c r="L55" s="103"/>
      <c r="M55" s="103"/>
      <c r="N55" s="103"/>
      <c r="O55" s="17" t="s">
        <v>29</v>
      </c>
      <c r="P55" s="18">
        <v>5390607710</v>
      </c>
      <c r="Q55" s="18">
        <v>6423950</v>
      </c>
      <c r="R55" s="18">
        <v>5397031660</v>
      </c>
      <c r="S55" s="119"/>
      <c r="T55" s="119"/>
      <c r="U55" s="121"/>
      <c r="V55" s="121"/>
      <c r="W55" s="121"/>
      <c r="X55" s="121"/>
      <c r="Y55" s="121"/>
      <c r="Z55" s="121"/>
      <c r="AA55" s="121"/>
      <c r="AB55" s="121"/>
      <c r="AC55" s="121"/>
      <c r="AD55" s="119"/>
      <c r="AE55" s="119"/>
    </row>
    <row r="56" spans="1:31" ht="15">
      <c r="A56" s="103"/>
      <c r="B56" s="103"/>
      <c r="C56" s="149"/>
      <c r="D56" s="12" t="s">
        <v>20</v>
      </c>
      <c r="E56" s="13">
        <v>507</v>
      </c>
      <c r="F56" s="13">
        <v>2235</v>
      </c>
      <c r="G56" s="108">
        <v>-77.31543624161074</v>
      </c>
      <c r="H56" s="52" t="s">
        <v>84</v>
      </c>
      <c r="I56" s="52" t="s">
        <v>84</v>
      </c>
      <c r="J56" s="13">
        <v>0</v>
      </c>
      <c r="K56" s="52" t="s">
        <v>84</v>
      </c>
      <c r="L56" s="103"/>
      <c r="M56" s="103"/>
      <c r="N56" s="103"/>
      <c r="O56" s="17" t="s">
        <v>30</v>
      </c>
      <c r="P56" s="18">
        <v>5553830407</v>
      </c>
      <c r="Q56" s="18">
        <v>44625283</v>
      </c>
      <c r="R56" s="18">
        <v>5598455690</v>
      </c>
      <c r="S56" s="119"/>
      <c r="T56" s="119"/>
      <c r="U56" s="121"/>
      <c r="V56" s="121"/>
      <c r="W56" s="121"/>
      <c r="X56" s="121"/>
      <c r="Y56" s="121"/>
      <c r="Z56" s="121"/>
      <c r="AA56" s="121"/>
      <c r="AB56" s="121"/>
      <c r="AC56" s="121"/>
      <c r="AD56" s="119"/>
      <c r="AE56" s="119"/>
    </row>
    <row r="57" spans="1:31" ht="15">
      <c r="A57" s="103"/>
      <c r="B57" s="103"/>
      <c r="C57" s="145" t="s">
        <v>1</v>
      </c>
      <c r="D57" s="146"/>
      <c r="E57" s="13">
        <v>217062</v>
      </c>
      <c r="F57" s="13">
        <v>225624</v>
      </c>
      <c r="G57" s="108">
        <v>-3.794809062865656</v>
      </c>
      <c r="H57" s="13">
        <v>54696</v>
      </c>
      <c r="I57" s="13">
        <v>1818</v>
      </c>
      <c r="J57" s="13">
        <v>2979</v>
      </c>
      <c r="K57" s="13">
        <v>113162</v>
      </c>
      <c r="L57" s="103"/>
      <c r="M57" s="103"/>
      <c r="N57" s="103"/>
      <c r="O57" s="17" t="s">
        <v>31</v>
      </c>
      <c r="P57" s="22" t="s">
        <v>169</v>
      </c>
      <c r="Q57" s="22" t="s">
        <v>170</v>
      </c>
      <c r="R57" s="22" t="s">
        <v>171</v>
      </c>
      <c r="S57" s="119"/>
      <c r="T57" s="119"/>
      <c r="U57" s="121"/>
      <c r="V57" s="121"/>
      <c r="W57" s="121"/>
      <c r="X57" s="121"/>
      <c r="Y57" s="121"/>
      <c r="Z57" s="121"/>
      <c r="AA57" s="121"/>
      <c r="AB57" s="121"/>
      <c r="AC57" s="121"/>
      <c r="AD57" s="119"/>
      <c r="AE57" s="119"/>
    </row>
    <row r="58" spans="1:31" ht="12">
      <c r="A58" s="103"/>
      <c r="B58" s="103"/>
      <c r="C58" s="4"/>
      <c r="D58" s="4"/>
      <c r="E58" s="4"/>
      <c r="F58" s="4"/>
      <c r="G58" s="4"/>
      <c r="H58" s="4"/>
      <c r="I58" s="4"/>
      <c r="J58" s="4"/>
      <c r="K58" s="4"/>
      <c r="L58" s="103"/>
      <c r="M58" s="103"/>
      <c r="N58" s="103"/>
      <c r="S58" s="119"/>
      <c r="T58" s="119"/>
      <c r="U58" s="121"/>
      <c r="V58" s="121"/>
      <c r="W58" s="121"/>
      <c r="X58" s="121"/>
      <c r="Y58" s="121"/>
      <c r="Z58" s="121"/>
      <c r="AA58" s="121"/>
      <c r="AB58" s="121"/>
      <c r="AC58" s="121"/>
      <c r="AD58" s="119"/>
      <c r="AE58" s="119"/>
    </row>
    <row r="59" spans="1:31" ht="12" customHeight="1">
      <c r="A59" s="103"/>
      <c r="B59" s="103"/>
      <c r="C59" t="s">
        <v>149</v>
      </c>
      <c r="G59" s="3"/>
      <c r="K59" s="4"/>
      <c r="L59" s="103"/>
      <c r="M59" s="103"/>
      <c r="N59" s="103"/>
      <c r="O59" s="156" t="s">
        <v>142</v>
      </c>
      <c r="P59" s="156"/>
      <c r="Q59" s="156"/>
      <c r="R59" s="156"/>
      <c r="S59" s="119"/>
      <c r="T59" s="119"/>
      <c r="U59" s="121"/>
      <c r="V59" s="121"/>
      <c r="W59" s="121"/>
      <c r="X59" s="121"/>
      <c r="Y59" s="121"/>
      <c r="Z59" s="121"/>
      <c r="AA59" s="121"/>
      <c r="AB59" s="121"/>
      <c r="AC59" s="121"/>
      <c r="AD59" s="119"/>
      <c r="AE59" s="119"/>
    </row>
    <row r="60" spans="1:31" ht="13.5">
      <c r="A60" s="103"/>
      <c r="B60" s="103"/>
      <c r="C60" s="150" t="s">
        <v>14</v>
      </c>
      <c r="D60" s="151"/>
      <c r="E60" s="141" t="s">
        <v>15</v>
      </c>
      <c r="F60" s="141" t="s">
        <v>118</v>
      </c>
      <c r="G60" s="141" t="s">
        <v>35</v>
      </c>
      <c r="H60" s="14" t="s">
        <v>119</v>
      </c>
      <c r="I60" s="14" t="s">
        <v>120</v>
      </c>
      <c r="J60" s="143" t="s">
        <v>121</v>
      </c>
      <c r="K60" s="48" t="s">
        <v>122</v>
      </c>
      <c r="L60" s="103"/>
      <c r="M60" s="103"/>
      <c r="N60" s="103"/>
      <c r="O60" s="16" t="s">
        <v>14</v>
      </c>
      <c r="P60" s="16" t="s">
        <v>27</v>
      </c>
      <c r="Q60" s="16" t="s">
        <v>28</v>
      </c>
      <c r="R60" s="16" t="s">
        <v>0</v>
      </c>
      <c r="S60" s="119"/>
      <c r="T60" s="119"/>
      <c r="U60" s="121"/>
      <c r="V60" s="121"/>
      <c r="W60" s="121"/>
      <c r="X60" s="121"/>
      <c r="Y60" s="121"/>
      <c r="Z60" s="121"/>
      <c r="AA60" s="121"/>
      <c r="AB60" s="121"/>
      <c r="AC60" s="121"/>
      <c r="AD60" s="119"/>
      <c r="AE60" s="119"/>
    </row>
    <row r="61" spans="1:31" ht="12">
      <c r="A61" s="103"/>
      <c r="B61" s="103"/>
      <c r="C61" s="152"/>
      <c r="D61" s="153"/>
      <c r="E61" s="142"/>
      <c r="F61" s="142"/>
      <c r="G61" s="142"/>
      <c r="H61" s="15" t="s">
        <v>123</v>
      </c>
      <c r="I61" s="15" t="s">
        <v>124</v>
      </c>
      <c r="J61" s="144"/>
      <c r="K61" s="15" t="s">
        <v>125</v>
      </c>
      <c r="L61" s="103"/>
      <c r="M61" s="103"/>
      <c r="N61" s="103"/>
      <c r="O61" s="17" t="s">
        <v>29</v>
      </c>
      <c r="P61" s="18">
        <v>5655837036</v>
      </c>
      <c r="Q61" s="18">
        <v>5435933</v>
      </c>
      <c r="R61" s="18">
        <v>5661272969</v>
      </c>
      <c r="S61" s="119"/>
      <c r="T61" s="119"/>
      <c r="U61" s="121"/>
      <c r="V61" s="121"/>
      <c r="W61" s="121"/>
      <c r="X61" s="121"/>
      <c r="Y61" s="121"/>
      <c r="Z61" s="121"/>
      <c r="AA61" s="121"/>
      <c r="AB61" s="121"/>
      <c r="AC61" s="121"/>
      <c r="AD61" s="119"/>
      <c r="AE61" s="119"/>
    </row>
    <row r="62" spans="1:31" ht="15">
      <c r="A62" s="103"/>
      <c r="B62" s="103"/>
      <c r="C62" s="145" t="s">
        <v>16</v>
      </c>
      <c r="D62" s="146"/>
      <c r="E62" s="96">
        <v>215538</v>
      </c>
      <c r="F62" s="96">
        <v>222353</v>
      </c>
      <c r="G62" s="110">
        <v>-3.064946279114744</v>
      </c>
      <c r="H62" s="96">
        <v>54921</v>
      </c>
      <c r="I62" s="96">
        <v>1845</v>
      </c>
      <c r="J62" s="96">
        <v>2955</v>
      </c>
      <c r="K62" s="96">
        <v>112936</v>
      </c>
      <c r="L62" s="103"/>
      <c r="M62" s="103"/>
      <c r="N62" s="103"/>
      <c r="O62" s="17" t="s">
        <v>30</v>
      </c>
      <c r="P62" s="18">
        <v>5462694444</v>
      </c>
      <c r="Q62" s="18">
        <v>40820261</v>
      </c>
      <c r="R62" s="18">
        <v>5503514705</v>
      </c>
      <c r="S62" s="119"/>
      <c r="T62" s="119"/>
      <c r="U62" s="121"/>
      <c r="V62" s="121"/>
      <c r="W62" s="121"/>
      <c r="X62" s="121"/>
      <c r="Y62" s="121"/>
      <c r="Z62" s="121"/>
      <c r="AA62" s="121"/>
      <c r="AB62" s="121"/>
      <c r="AC62" s="121"/>
      <c r="AD62" s="119"/>
      <c r="AE62" s="119"/>
    </row>
    <row r="63" spans="1:31" ht="15">
      <c r="A63" s="103"/>
      <c r="B63" s="103"/>
      <c r="C63" s="147" t="s">
        <v>17</v>
      </c>
      <c r="D63" s="12" t="s">
        <v>18</v>
      </c>
      <c r="E63" s="96">
        <v>432</v>
      </c>
      <c r="F63" s="96">
        <v>1883</v>
      </c>
      <c r="G63" s="110">
        <v>-77.05788635156665</v>
      </c>
      <c r="H63" s="6" t="s">
        <v>84</v>
      </c>
      <c r="I63" s="6" t="s">
        <v>84</v>
      </c>
      <c r="J63" s="6" t="s">
        <v>84</v>
      </c>
      <c r="K63" s="6" t="s">
        <v>84</v>
      </c>
      <c r="L63" s="103"/>
      <c r="M63" s="103"/>
      <c r="N63" s="103"/>
      <c r="O63" s="17" t="s">
        <v>31</v>
      </c>
      <c r="P63" s="22">
        <v>3.5</v>
      </c>
      <c r="Q63" s="22" t="s">
        <v>172</v>
      </c>
      <c r="R63" s="22">
        <v>2.9</v>
      </c>
      <c r="S63" s="119"/>
      <c r="T63" s="119"/>
      <c r="U63" s="121"/>
      <c r="V63" s="121"/>
      <c r="W63" s="121"/>
      <c r="X63" s="121"/>
      <c r="Y63" s="121"/>
      <c r="Z63" s="121"/>
      <c r="AA63" s="121"/>
      <c r="AB63" s="121"/>
      <c r="AC63" s="121"/>
      <c r="AD63" s="119"/>
      <c r="AE63" s="119"/>
    </row>
    <row r="64" spans="1:31" ht="15">
      <c r="A64" s="103"/>
      <c r="B64" s="103"/>
      <c r="C64" s="148"/>
      <c r="D64" s="12" t="s">
        <v>19</v>
      </c>
      <c r="E64" s="96">
        <v>7</v>
      </c>
      <c r="F64" s="96">
        <v>152</v>
      </c>
      <c r="G64" s="110">
        <v>-95.39473684210526</v>
      </c>
      <c r="H64" s="6" t="s">
        <v>84</v>
      </c>
      <c r="I64" s="6" t="s">
        <v>84</v>
      </c>
      <c r="J64" s="96">
        <v>0</v>
      </c>
      <c r="K64" s="6" t="s">
        <v>84</v>
      </c>
      <c r="L64" s="103"/>
      <c r="M64" s="103"/>
      <c r="N64" s="103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</row>
    <row r="65" spans="1:31" ht="15" customHeight="1">
      <c r="A65" s="103"/>
      <c r="B65" s="103"/>
      <c r="C65" s="149"/>
      <c r="D65" s="12" t="s">
        <v>20</v>
      </c>
      <c r="E65" s="96">
        <v>439</v>
      </c>
      <c r="F65" s="96">
        <v>2035</v>
      </c>
      <c r="G65" s="110">
        <v>-78.42751842751842</v>
      </c>
      <c r="H65" s="6" t="s">
        <v>84</v>
      </c>
      <c r="I65" s="6" t="s">
        <v>84</v>
      </c>
      <c r="J65" s="96">
        <v>0</v>
      </c>
      <c r="K65" s="6" t="s">
        <v>84</v>
      </c>
      <c r="L65" s="103"/>
      <c r="M65" s="103"/>
      <c r="N65" s="103"/>
      <c r="O65" s="156" t="s">
        <v>143</v>
      </c>
      <c r="P65" s="156"/>
      <c r="Q65" s="156"/>
      <c r="R65" s="156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</row>
    <row r="66" spans="1:31" ht="15">
      <c r="A66" s="103"/>
      <c r="B66" s="103"/>
      <c r="C66" s="145" t="s">
        <v>1</v>
      </c>
      <c r="D66" s="146"/>
      <c r="E66" s="96">
        <v>215977</v>
      </c>
      <c r="F66" s="96">
        <v>224388</v>
      </c>
      <c r="G66" s="110">
        <v>-3.7484179189617994</v>
      </c>
      <c r="H66" s="96">
        <v>54921</v>
      </c>
      <c r="I66" s="96">
        <v>1845</v>
      </c>
      <c r="J66" s="96">
        <v>2955</v>
      </c>
      <c r="K66" s="96">
        <v>112936</v>
      </c>
      <c r="L66" s="103"/>
      <c r="M66" s="103"/>
      <c r="N66" s="103"/>
      <c r="O66" s="16" t="s">
        <v>14</v>
      </c>
      <c r="P66" s="16" t="s">
        <v>27</v>
      </c>
      <c r="Q66" s="16" t="s">
        <v>28</v>
      </c>
      <c r="R66" s="16" t="s">
        <v>0</v>
      </c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</row>
    <row r="67" spans="1:31" ht="12">
      <c r="A67" s="103"/>
      <c r="B67" s="103"/>
      <c r="C67" s="4"/>
      <c r="D67" s="4"/>
      <c r="E67" s="4"/>
      <c r="F67" s="4"/>
      <c r="G67" s="4"/>
      <c r="H67" s="4"/>
      <c r="I67" s="4"/>
      <c r="J67" s="4"/>
      <c r="K67" s="4"/>
      <c r="L67" s="103"/>
      <c r="M67" s="103"/>
      <c r="N67" s="103"/>
      <c r="O67" s="17" t="s">
        <v>29</v>
      </c>
      <c r="P67" s="18">
        <v>5344096237</v>
      </c>
      <c r="Q67" s="18">
        <v>2297063</v>
      </c>
      <c r="R67" s="18">
        <v>5346393300</v>
      </c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</row>
    <row r="68" spans="1:31" ht="12">
      <c r="A68" s="103"/>
      <c r="B68" s="103"/>
      <c r="C68" t="s">
        <v>151</v>
      </c>
      <c r="G68" s="3"/>
      <c r="K68" s="4"/>
      <c r="L68" s="103"/>
      <c r="M68" s="103"/>
      <c r="N68" s="103"/>
      <c r="O68" s="17" t="s">
        <v>30</v>
      </c>
      <c r="P68" s="18">
        <v>5141183631</v>
      </c>
      <c r="Q68" s="18">
        <v>28527224</v>
      </c>
      <c r="R68" s="18">
        <v>5169710855</v>
      </c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</row>
    <row r="69" spans="1:31" ht="13.5">
      <c r="A69" s="103"/>
      <c r="B69" s="103"/>
      <c r="C69" s="150" t="s">
        <v>14</v>
      </c>
      <c r="D69" s="151"/>
      <c r="E69" s="141" t="s">
        <v>15</v>
      </c>
      <c r="F69" s="141" t="s">
        <v>118</v>
      </c>
      <c r="G69" s="141" t="s">
        <v>35</v>
      </c>
      <c r="H69" s="14" t="s">
        <v>119</v>
      </c>
      <c r="I69" s="14" t="s">
        <v>120</v>
      </c>
      <c r="J69" s="143" t="s">
        <v>121</v>
      </c>
      <c r="K69" s="48" t="s">
        <v>122</v>
      </c>
      <c r="L69" s="103"/>
      <c r="M69" s="103"/>
      <c r="N69" s="103"/>
      <c r="O69" s="17" t="s">
        <v>31</v>
      </c>
      <c r="P69" s="22">
        <v>3.9</v>
      </c>
      <c r="Q69" s="22" t="s">
        <v>173</v>
      </c>
      <c r="R69" s="22">
        <v>3.4</v>
      </c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</row>
    <row r="70" spans="1:31" ht="12">
      <c r="A70" s="103"/>
      <c r="B70" s="103"/>
      <c r="C70" s="152"/>
      <c r="D70" s="153"/>
      <c r="E70" s="142"/>
      <c r="F70" s="142"/>
      <c r="G70" s="142"/>
      <c r="H70" s="15" t="s">
        <v>123</v>
      </c>
      <c r="I70" s="15" t="s">
        <v>124</v>
      </c>
      <c r="J70" s="144"/>
      <c r="K70" s="15" t="s">
        <v>125</v>
      </c>
      <c r="L70" s="103"/>
      <c r="M70" s="103"/>
      <c r="N70" s="103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</row>
    <row r="71" spans="1:31" ht="15" customHeight="1">
      <c r="A71" s="103"/>
      <c r="B71" s="103"/>
      <c r="C71" s="145" t="s">
        <v>16</v>
      </c>
      <c r="D71" s="146"/>
      <c r="E71" s="13">
        <v>214893</v>
      </c>
      <c r="F71" s="13">
        <v>221535</v>
      </c>
      <c r="G71" s="108">
        <v>-2.998171846435105</v>
      </c>
      <c r="H71" s="13">
        <v>55331</v>
      </c>
      <c r="I71" s="13">
        <v>1874</v>
      </c>
      <c r="J71" s="13">
        <v>2976</v>
      </c>
      <c r="K71" s="13">
        <v>112776</v>
      </c>
      <c r="L71" s="103"/>
      <c r="M71" s="103"/>
      <c r="N71" s="103"/>
      <c r="O71" s="156" t="s">
        <v>144</v>
      </c>
      <c r="P71" s="156"/>
      <c r="Q71" s="156"/>
      <c r="R71" s="156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</row>
    <row r="72" spans="1:31" ht="15">
      <c r="A72" s="103"/>
      <c r="B72" s="103"/>
      <c r="C72" s="147" t="s">
        <v>17</v>
      </c>
      <c r="D72" s="12" t="s">
        <v>18</v>
      </c>
      <c r="E72" s="13">
        <v>366</v>
      </c>
      <c r="F72" s="13">
        <v>1723</v>
      </c>
      <c r="G72" s="108">
        <v>-78.7579802669762</v>
      </c>
      <c r="H72" s="52" t="s">
        <v>84</v>
      </c>
      <c r="I72" s="52" t="s">
        <v>84</v>
      </c>
      <c r="J72" s="52" t="s">
        <v>84</v>
      </c>
      <c r="K72" s="52" t="s">
        <v>84</v>
      </c>
      <c r="L72" s="103"/>
      <c r="M72" s="103"/>
      <c r="N72" s="103"/>
      <c r="O72" s="16" t="s">
        <v>14</v>
      </c>
      <c r="P72" s="16" t="s">
        <v>27</v>
      </c>
      <c r="Q72" s="16" t="s">
        <v>28</v>
      </c>
      <c r="R72" s="16" t="s">
        <v>0</v>
      </c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</row>
    <row r="73" spans="1:31" ht="15">
      <c r="A73" s="103"/>
      <c r="B73" s="103"/>
      <c r="C73" s="148"/>
      <c r="D73" s="12" t="s">
        <v>19</v>
      </c>
      <c r="E73" s="13">
        <v>4</v>
      </c>
      <c r="F73" s="13">
        <v>125</v>
      </c>
      <c r="G73" s="108">
        <v>-96.8</v>
      </c>
      <c r="H73" s="52" t="s">
        <v>84</v>
      </c>
      <c r="I73" s="52" t="s">
        <v>84</v>
      </c>
      <c r="J73" s="13">
        <v>0</v>
      </c>
      <c r="K73" s="52" t="s">
        <v>84</v>
      </c>
      <c r="L73" s="103"/>
      <c r="M73" s="103"/>
      <c r="N73" s="103"/>
      <c r="O73" s="17" t="s">
        <v>29</v>
      </c>
      <c r="P73" s="18">
        <v>5179494783</v>
      </c>
      <c r="Q73" s="18">
        <v>2293672</v>
      </c>
      <c r="R73" s="18">
        <v>5181788455</v>
      </c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</row>
    <row r="74" spans="1:31" ht="15">
      <c r="A74" s="103"/>
      <c r="B74" s="103"/>
      <c r="C74" s="149"/>
      <c r="D74" s="12" t="s">
        <v>20</v>
      </c>
      <c r="E74" s="13">
        <v>370</v>
      </c>
      <c r="F74" s="13">
        <v>1848</v>
      </c>
      <c r="G74" s="108">
        <v>-79.97835497835499</v>
      </c>
      <c r="H74" s="52" t="s">
        <v>84</v>
      </c>
      <c r="I74" s="52" t="s">
        <v>84</v>
      </c>
      <c r="J74" s="13">
        <v>0</v>
      </c>
      <c r="K74" s="52" t="s">
        <v>84</v>
      </c>
      <c r="L74" s="103"/>
      <c r="M74" s="103"/>
      <c r="N74" s="103"/>
      <c r="O74" s="17" t="s">
        <v>30</v>
      </c>
      <c r="P74" s="18">
        <v>5054127939</v>
      </c>
      <c r="Q74" s="18">
        <v>30448498</v>
      </c>
      <c r="R74" s="18">
        <v>5084576437</v>
      </c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</row>
    <row r="75" spans="1:31" ht="15">
      <c r="A75" s="103"/>
      <c r="B75" s="103"/>
      <c r="C75" s="145" t="s">
        <v>1</v>
      </c>
      <c r="D75" s="146"/>
      <c r="E75" s="13">
        <v>215263</v>
      </c>
      <c r="F75" s="13">
        <v>223383</v>
      </c>
      <c r="G75" s="108">
        <v>-3.635012512142821</v>
      </c>
      <c r="H75" s="13">
        <v>55331</v>
      </c>
      <c r="I75" s="13">
        <v>1874</v>
      </c>
      <c r="J75" s="13">
        <v>2976</v>
      </c>
      <c r="K75" s="13">
        <v>112776</v>
      </c>
      <c r="L75" s="103"/>
      <c r="M75" s="103"/>
      <c r="N75" s="103"/>
      <c r="O75" s="17" t="s">
        <v>31</v>
      </c>
      <c r="P75" s="22">
        <v>2.5</v>
      </c>
      <c r="Q75" s="22" t="s">
        <v>174</v>
      </c>
      <c r="R75" s="22">
        <v>1.9</v>
      </c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</row>
    <row r="76" spans="1:31" ht="12">
      <c r="A76" s="103"/>
      <c r="B76" s="103"/>
      <c r="C76" s="4"/>
      <c r="D76" s="4"/>
      <c r="E76" s="4"/>
      <c r="F76" s="4"/>
      <c r="G76" s="4"/>
      <c r="H76" s="4"/>
      <c r="I76" s="4"/>
      <c r="J76" s="4"/>
      <c r="K76" s="4"/>
      <c r="L76" s="103"/>
      <c r="M76" s="103"/>
      <c r="N76" s="103"/>
      <c r="O76" s="103"/>
      <c r="P76" s="103"/>
      <c r="Q76" s="103"/>
      <c r="R76" s="103"/>
      <c r="S76" s="103"/>
      <c r="T76" s="103"/>
      <c r="U76" s="111"/>
      <c r="V76" s="111"/>
      <c r="W76" s="111"/>
      <c r="X76" s="111"/>
      <c r="Y76" s="111"/>
      <c r="Z76" s="111"/>
      <c r="AA76" s="111"/>
      <c r="AB76" s="111"/>
      <c r="AC76" s="111"/>
      <c r="AD76" s="103"/>
      <c r="AE76" s="103"/>
    </row>
    <row r="77" spans="1:31" ht="12">
      <c r="A77" s="103"/>
      <c r="B77" s="103"/>
      <c r="C77" t="s">
        <v>150</v>
      </c>
      <c r="G77" s="3"/>
      <c r="K77" s="4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</row>
    <row r="78" spans="1:31" ht="13.5">
      <c r="A78" s="103"/>
      <c r="B78" s="103"/>
      <c r="C78" s="150" t="s">
        <v>14</v>
      </c>
      <c r="D78" s="151"/>
      <c r="E78" s="141" t="s">
        <v>15</v>
      </c>
      <c r="F78" s="141" t="s">
        <v>118</v>
      </c>
      <c r="G78" s="141" t="s">
        <v>35</v>
      </c>
      <c r="H78" s="14" t="s">
        <v>119</v>
      </c>
      <c r="I78" s="14" t="s">
        <v>120</v>
      </c>
      <c r="J78" s="143" t="s">
        <v>121</v>
      </c>
      <c r="K78" s="48" t="s">
        <v>122</v>
      </c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</row>
    <row r="79" spans="1:31" ht="12">
      <c r="A79" s="103"/>
      <c r="B79" s="103"/>
      <c r="C79" s="152"/>
      <c r="D79" s="153"/>
      <c r="E79" s="142"/>
      <c r="F79" s="142"/>
      <c r="G79" s="142"/>
      <c r="H79" s="15" t="s">
        <v>123</v>
      </c>
      <c r="I79" s="15" t="s">
        <v>124</v>
      </c>
      <c r="J79" s="144"/>
      <c r="K79" s="15" t="s">
        <v>125</v>
      </c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</row>
    <row r="80" spans="1:31" ht="15">
      <c r="A80" s="103"/>
      <c r="B80" s="103"/>
      <c r="C80" s="145" t="s">
        <v>16</v>
      </c>
      <c r="D80" s="146"/>
      <c r="E80" s="13">
        <v>214244</v>
      </c>
      <c r="F80" s="13">
        <v>220464</v>
      </c>
      <c r="G80" s="108">
        <v>-2.8213223020538525</v>
      </c>
      <c r="H80" s="13">
        <v>55941</v>
      </c>
      <c r="I80" s="13">
        <v>1928</v>
      </c>
      <c r="J80" s="13">
        <v>2995</v>
      </c>
      <c r="K80" s="13">
        <v>112904</v>
      </c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</row>
    <row r="81" spans="1:31" ht="15">
      <c r="A81" s="103"/>
      <c r="B81" s="103"/>
      <c r="C81" s="147" t="s">
        <v>17</v>
      </c>
      <c r="D81" s="12" t="s">
        <v>18</v>
      </c>
      <c r="E81" s="13">
        <v>303</v>
      </c>
      <c r="F81" s="13">
        <v>1548</v>
      </c>
      <c r="G81" s="108">
        <v>-80.42635658914729</v>
      </c>
      <c r="H81" s="52" t="s">
        <v>84</v>
      </c>
      <c r="I81" s="52" t="s">
        <v>84</v>
      </c>
      <c r="J81" s="52" t="s">
        <v>84</v>
      </c>
      <c r="K81" s="52" t="s">
        <v>84</v>
      </c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</row>
    <row r="82" spans="1:31" ht="15">
      <c r="A82" s="103"/>
      <c r="B82" s="103"/>
      <c r="C82" s="148"/>
      <c r="D82" s="12" t="s">
        <v>19</v>
      </c>
      <c r="E82" s="13">
        <v>4</v>
      </c>
      <c r="F82" s="13">
        <v>100</v>
      </c>
      <c r="G82" s="108">
        <v>-96</v>
      </c>
      <c r="H82" s="52" t="s">
        <v>84</v>
      </c>
      <c r="I82" s="52" t="s">
        <v>84</v>
      </c>
      <c r="J82" s="13">
        <v>0</v>
      </c>
      <c r="K82" s="52" t="s">
        <v>84</v>
      </c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</row>
    <row r="83" spans="1:31" ht="15">
      <c r="A83" s="103"/>
      <c r="B83" s="103"/>
      <c r="C83" s="149"/>
      <c r="D83" s="12" t="s">
        <v>20</v>
      </c>
      <c r="E83" s="13">
        <v>307</v>
      </c>
      <c r="F83" s="13">
        <v>1648</v>
      </c>
      <c r="G83" s="108">
        <v>-81.37135922330097</v>
      </c>
      <c r="H83" s="52" t="s">
        <v>84</v>
      </c>
      <c r="I83" s="52" t="s">
        <v>84</v>
      </c>
      <c r="J83" s="13">
        <v>0</v>
      </c>
      <c r="K83" s="52" t="s">
        <v>84</v>
      </c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</row>
    <row r="84" spans="1:31" ht="15">
      <c r="A84" s="103"/>
      <c r="B84" s="103"/>
      <c r="C84" s="145" t="s">
        <v>1</v>
      </c>
      <c r="D84" s="146"/>
      <c r="E84" s="13">
        <v>214551</v>
      </c>
      <c r="F84" s="13">
        <v>222112</v>
      </c>
      <c r="G84" s="108">
        <v>-3.4041384526725227</v>
      </c>
      <c r="H84" s="13">
        <v>55941</v>
      </c>
      <c r="I84" s="13">
        <v>1928</v>
      </c>
      <c r="J84" s="13">
        <v>2995</v>
      </c>
      <c r="K84" s="13">
        <v>112904</v>
      </c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</row>
    <row r="85" spans="1:31" ht="12">
      <c r="A85" s="103"/>
      <c r="B85" s="103"/>
      <c r="C85" s="4"/>
      <c r="D85" s="4"/>
      <c r="E85" s="4"/>
      <c r="F85" s="4"/>
      <c r="G85" s="4"/>
      <c r="H85" s="4"/>
      <c r="I85" s="4"/>
      <c r="J85" s="4"/>
      <c r="K85" s="4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</row>
    <row r="86" spans="1:31" ht="12">
      <c r="A86" s="103"/>
      <c r="B86" s="103"/>
      <c r="C86" t="s">
        <v>131</v>
      </c>
      <c r="G86" s="3"/>
      <c r="H86" s="51"/>
      <c r="K86" s="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</row>
    <row r="87" spans="1:31" ht="13.5">
      <c r="A87" s="103"/>
      <c r="B87" s="103"/>
      <c r="C87" s="150" t="s">
        <v>14</v>
      </c>
      <c r="D87" s="151"/>
      <c r="E87" s="141" t="s">
        <v>15</v>
      </c>
      <c r="F87" s="141" t="s">
        <v>118</v>
      </c>
      <c r="G87" s="141" t="s">
        <v>35</v>
      </c>
      <c r="H87" s="14" t="s">
        <v>119</v>
      </c>
      <c r="I87" s="14" t="s">
        <v>120</v>
      </c>
      <c r="J87" s="143" t="s">
        <v>121</v>
      </c>
      <c r="K87" s="48" t="s">
        <v>122</v>
      </c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</row>
    <row r="88" spans="1:31" ht="12">
      <c r="A88" s="103"/>
      <c r="B88" s="103"/>
      <c r="C88" s="152"/>
      <c r="D88" s="153"/>
      <c r="E88" s="142"/>
      <c r="F88" s="142"/>
      <c r="G88" s="142"/>
      <c r="H88" s="15" t="s">
        <v>123</v>
      </c>
      <c r="I88" s="15" t="s">
        <v>124</v>
      </c>
      <c r="J88" s="144"/>
      <c r="K88" s="15" t="s">
        <v>125</v>
      </c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</row>
    <row r="89" spans="1:31" ht="15">
      <c r="A89" s="103"/>
      <c r="B89" s="103"/>
      <c r="C89" s="145" t="s">
        <v>16</v>
      </c>
      <c r="D89" s="146"/>
      <c r="E89" s="13">
        <v>213783</v>
      </c>
      <c r="F89" s="13">
        <v>219925</v>
      </c>
      <c r="G89" s="108">
        <v>-2.7927702625895168</v>
      </c>
      <c r="H89" s="13">
        <v>57083</v>
      </c>
      <c r="I89" s="13">
        <v>1971</v>
      </c>
      <c r="J89" s="13">
        <v>3016</v>
      </c>
      <c r="K89" s="13">
        <v>113761</v>
      </c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</row>
    <row r="90" spans="1:31" ht="15">
      <c r="A90" s="103"/>
      <c r="B90" s="103"/>
      <c r="C90" s="147" t="s">
        <v>17</v>
      </c>
      <c r="D90" s="12" t="s">
        <v>18</v>
      </c>
      <c r="E90" s="13">
        <v>257</v>
      </c>
      <c r="F90" s="13">
        <v>1407</v>
      </c>
      <c r="G90" s="108">
        <v>-81.73418621179816</v>
      </c>
      <c r="H90" s="52" t="s">
        <v>84</v>
      </c>
      <c r="I90" s="52" t="s">
        <v>84</v>
      </c>
      <c r="J90" s="52" t="s">
        <v>84</v>
      </c>
      <c r="K90" s="52" t="s">
        <v>84</v>
      </c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</row>
    <row r="91" spans="1:31" ht="15">
      <c r="A91" s="103"/>
      <c r="B91" s="103"/>
      <c r="C91" s="148"/>
      <c r="D91" s="12" t="s">
        <v>19</v>
      </c>
      <c r="E91" s="13">
        <v>4</v>
      </c>
      <c r="F91" s="13">
        <v>88</v>
      </c>
      <c r="G91" s="108">
        <v>-95.45454545454545</v>
      </c>
      <c r="H91" s="52" t="s">
        <v>84</v>
      </c>
      <c r="I91" s="52" t="s">
        <v>84</v>
      </c>
      <c r="J91" s="13">
        <v>0</v>
      </c>
      <c r="K91" s="52" t="s">
        <v>84</v>
      </c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</row>
    <row r="92" spans="1:31" ht="15">
      <c r="A92" s="103"/>
      <c r="B92" s="103"/>
      <c r="C92" s="149"/>
      <c r="D92" s="12" t="s">
        <v>20</v>
      </c>
      <c r="E92" s="13">
        <v>261</v>
      </c>
      <c r="F92" s="13">
        <v>1495</v>
      </c>
      <c r="G92" s="108">
        <v>-82.54180602006689</v>
      </c>
      <c r="H92" s="52" t="s">
        <v>84</v>
      </c>
      <c r="I92" s="52" t="s">
        <v>84</v>
      </c>
      <c r="J92" s="13">
        <v>0</v>
      </c>
      <c r="K92" s="52" t="s">
        <v>84</v>
      </c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</row>
    <row r="93" spans="1:31" ht="15">
      <c r="A93" s="103"/>
      <c r="B93" s="103"/>
      <c r="C93" s="145" t="s">
        <v>1</v>
      </c>
      <c r="D93" s="146"/>
      <c r="E93" s="13">
        <v>214044</v>
      </c>
      <c r="F93" s="13">
        <v>221420</v>
      </c>
      <c r="G93" s="108">
        <v>-3.331225724866771</v>
      </c>
      <c r="H93" s="13">
        <v>57083</v>
      </c>
      <c r="I93" s="13">
        <v>1971</v>
      </c>
      <c r="J93" s="13">
        <v>3016</v>
      </c>
      <c r="K93" s="13">
        <v>113761</v>
      </c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</row>
    <row r="94" spans="1:31" ht="12">
      <c r="A94" s="103"/>
      <c r="B94" s="103"/>
      <c r="C94" s="4"/>
      <c r="D94" s="4"/>
      <c r="E94" s="4"/>
      <c r="F94" s="4"/>
      <c r="G94" s="4"/>
      <c r="H94" s="4"/>
      <c r="I94" s="4"/>
      <c r="J94" s="4"/>
      <c r="K94" s="4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</row>
    <row r="95" spans="1:31" ht="12">
      <c r="A95" s="103"/>
      <c r="B95" s="103"/>
      <c r="C95" t="s">
        <v>130</v>
      </c>
      <c r="G95" s="3"/>
      <c r="H95" s="51"/>
      <c r="K95" s="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</row>
    <row r="96" spans="1:31" ht="13.5">
      <c r="A96" s="103"/>
      <c r="B96" s="103"/>
      <c r="C96" s="150" t="s">
        <v>14</v>
      </c>
      <c r="D96" s="151"/>
      <c r="E96" s="141" t="s">
        <v>15</v>
      </c>
      <c r="F96" s="141" t="s">
        <v>118</v>
      </c>
      <c r="G96" s="141" t="s">
        <v>35</v>
      </c>
      <c r="H96" s="14" t="s">
        <v>119</v>
      </c>
      <c r="I96" s="14" t="s">
        <v>120</v>
      </c>
      <c r="J96" s="143" t="s">
        <v>121</v>
      </c>
      <c r="K96" s="48" t="s">
        <v>122</v>
      </c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</row>
    <row r="97" spans="1:31" ht="12">
      <c r="A97" s="103"/>
      <c r="B97" s="103"/>
      <c r="C97" s="152"/>
      <c r="D97" s="153"/>
      <c r="E97" s="142"/>
      <c r="F97" s="142"/>
      <c r="G97" s="142"/>
      <c r="H97" s="15" t="s">
        <v>123</v>
      </c>
      <c r="I97" s="15" t="s">
        <v>124</v>
      </c>
      <c r="J97" s="144"/>
      <c r="K97" s="15" t="s">
        <v>125</v>
      </c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</row>
    <row r="98" spans="1:31" ht="15">
      <c r="A98" s="103"/>
      <c r="B98" s="103"/>
      <c r="C98" s="145" t="s">
        <v>16</v>
      </c>
      <c r="D98" s="146"/>
      <c r="E98" s="13">
        <v>213072</v>
      </c>
      <c r="F98" s="13">
        <v>219278</v>
      </c>
      <c r="G98" s="108">
        <v>-2.8301972838132405</v>
      </c>
      <c r="H98" s="13">
        <v>56666</v>
      </c>
      <c r="I98" s="13">
        <v>2015</v>
      </c>
      <c r="J98" s="13">
        <v>3047</v>
      </c>
      <c r="K98" s="13">
        <v>113079</v>
      </c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</row>
    <row r="99" spans="1:31" ht="15">
      <c r="A99" s="103"/>
      <c r="B99" s="103"/>
      <c r="C99" s="147" t="s">
        <v>17</v>
      </c>
      <c r="D99" s="12" t="s">
        <v>18</v>
      </c>
      <c r="E99" s="13">
        <v>195</v>
      </c>
      <c r="F99" s="13">
        <v>1256</v>
      </c>
      <c r="G99" s="108">
        <v>-84.47452229299364</v>
      </c>
      <c r="H99" s="52" t="s">
        <v>84</v>
      </c>
      <c r="I99" s="52" t="s">
        <v>84</v>
      </c>
      <c r="J99" s="52" t="s">
        <v>84</v>
      </c>
      <c r="K99" s="52" t="s">
        <v>84</v>
      </c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</row>
    <row r="100" spans="1:31" ht="15">
      <c r="A100" s="103"/>
      <c r="B100" s="103"/>
      <c r="C100" s="148"/>
      <c r="D100" s="12" t="s">
        <v>19</v>
      </c>
      <c r="E100" s="13">
        <v>2</v>
      </c>
      <c r="F100" s="13">
        <v>72</v>
      </c>
      <c r="G100" s="108">
        <v>-97.22222222222221</v>
      </c>
      <c r="H100" s="52" t="s">
        <v>84</v>
      </c>
      <c r="I100" s="52" t="s">
        <v>84</v>
      </c>
      <c r="J100" s="13">
        <v>0</v>
      </c>
      <c r="K100" s="52" t="s">
        <v>84</v>
      </c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</row>
    <row r="101" spans="1:31" ht="15">
      <c r="A101" s="103"/>
      <c r="B101" s="103"/>
      <c r="C101" s="149"/>
      <c r="D101" s="12" t="s">
        <v>20</v>
      </c>
      <c r="E101" s="13">
        <v>197</v>
      </c>
      <c r="F101" s="13">
        <v>1328</v>
      </c>
      <c r="G101" s="108">
        <v>-85.16566265060241</v>
      </c>
      <c r="H101" s="52" t="s">
        <v>84</v>
      </c>
      <c r="I101" s="52" t="s">
        <v>84</v>
      </c>
      <c r="J101" s="13">
        <v>0</v>
      </c>
      <c r="K101" s="52" t="s">
        <v>84</v>
      </c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</row>
    <row r="102" spans="1:31" ht="15">
      <c r="A102" s="103"/>
      <c r="B102" s="103"/>
      <c r="C102" s="145" t="s">
        <v>1</v>
      </c>
      <c r="D102" s="146"/>
      <c r="E102" s="13">
        <v>213269</v>
      </c>
      <c r="F102" s="13">
        <v>220606</v>
      </c>
      <c r="G102" s="108">
        <v>-3.325838825779892</v>
      </c>
      <c r="H102" s="87">
        <v>56666</v>
      </c>
      <c r="I102" s="87">
        <v>2015</v>
      </c>
      <c r="J102" s="87">
        <v>3047</v>
      </c>
      <c r="K102" s="87">
        <v>113079</v>
      </c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</row>
    <row r="103" spans="1:31" ht="12">
      <c r="A103" s="103"/>
      <c r="B103" s="103"/>
      <c r="C103" s="4"/>
      <c r="D103" s="4"/>
      <c r="E103" s="4"/>
      <c r="F103" s="4"/>
      <c r="G103" s="4"/>
      <c r="H103" s="4"/>
      <c r="I103" s="4"/>
      <c r="J103" s="4"/>
      <c r="K103" s="4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</row>
    <row r="104" spans="1:31" ht="15">
      <c r="A104" s="103"/>
      <c r="B104" s="103"/>
      <c r="C104" t="s">
        <v>129</v>
      </c>
      <c r="E104" s="50"/>
      <c r="G104" s="3"/>
      <c r="H104" s="50"/>
      <c r="J104" s="3"/>
      <c r="K104" s="50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</row>
    <row r="105" spans="1:31" ht="13.5">
      <c r="A105" s="103"/>
      <c r="B105" s="103"/>
      <c r="C105" s="150" t="s">
        <v>14</v>
      </c>
      <c r="D105" s="151"/>
      <c r="E105" s="141" t="s">
        <v>15</v>
      </c>
      <c r="F105" s="141" t="s">
        <v>118</v>
      </c>
      <c r="G105" s="141" t="s">
        <v>35</v>
      </c>
      <c r="H105" s="14" t="s">
        <v>119</v>
      </c>
      <c r="I105" s="14" t="s">
        <v>120</v>
      </c>
      <c r="J105" s="143" t="s">
        <v>121</v>
      </c>
      <c r="K105" s="48" t="s">
        <v>122</v>
      </c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</row>
    <row r="106" spans="1:31" ht="12">
      <c r="A106" s="103"/>
      <c r="B106" s="103"/>
      <c r="C106" s="152"/>
      <c r="D106" s="153"/>
      <c r="E106" s="142"/>
      <c r="F106" s="142"/>
      <c r="G106" s="142"/>
      <c r="H106" s="15" t="s">
        <v>123</v>
      </c>
      <c r="I106" s="15" t="s">
        <v>124</v>
      </c>
      <c r="J106" s="144"/>
      <c r="K106" s="15" t="s">
        <v>125</v>
      </c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</row>
    <row r="107" spans="1:31" ht="15">
      <c r="A107" s="103"/>
      <c r="B107" s="103"/>
      <c r="C107" s="145" t="s">
        <v>16</v>
      </c>
      <c r="D107" s="146"/>
      <c r="E107" s="13">
        <v>212313</v>
      </c>
      <c r="F107" s="13">
        <v>217650</v>
      </c>
      <c r="G107" s="108">
        <v>-2.4521019986216364</v>
      </c>
      <c r="H107" s="13">
        <v>56938</v>
      </c>
      <c r="I107" s="13">
        <v>2056</v>
      </c>
      <c r="J107" s="13">
        <v>3073</v>
      </c>
      <c r="K107" s="13">
        <v>113109</v>
      </c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</row>
    <row r="108" spans="1:31" ht="15">
      <c r="A108" s="103"/>
      <c r="B108" s="103"/>
      <c r="C108" s="147" t="s">
        <v>17</v>
      </c>
      <c r="D108" s="12" t="s">
        <v>18</v>
      </c>
      <c r="E108" s="13">
        <v>118</v>
      </c>
      <c r="F108" s="13">
        <v>896</v>
      </c>
      <c r="G108" s="108">
        <v>-86.83035714285714</v>
      </c>
      <c r="H108" s="52" t="s">
        <v>84</v>
      </c>
      <c r="I108" s="52" t="s">
        <v>84</v>
      </c>
      <c r="J108" s="52" t="s">
        <v>84</v>
      </c>
      <c r="K108" s="52" t="s">
        <v>84</v>
      </c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</row>
    <row r="109" spans="1:31" ht="15">
      <c r="A109" s="103"/>
      <c r="B109" s="103"/>
      <c r="C109" s="148"/>
      <c r="D109" s="12" t="s">
        <v>19</v>
      </c>
      <c r="E109" s="13">
        <v>1</v>
      </c>
      <c r="F109" s="13">
        <v>39</v>
      </c>
      <c r="G109" s="108">
        <v>-97.43589743589743</v>
      </c>
      <c r="H109" s="52" t="s">
        <v>84</v>
      </c>
      <c r="I109" s="52" t="s">
        <v>84</v>
      </c>
      <c r="J109" s="13">
        <v>0</v>
      </c>
      <c r="K109" s="52" t="s">
        <v>84</v>
      </c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</row>
    <row r="110" spans="1:31" ht="15">
      <c r="A110" s="103"/>
      <c r="B110" s="103"/>
      <c r="C110" s="149"/>
      <c r="D110" s="12" t="s">
        <v>20</v>
      </c>
      <c r="E110" s="13">
        <v>119</v>
      </c>
      <c r="F110" s="13">
        <v>935</v>
      </c>
      <c r="G110" s="108">
        <v>-87.27272727272728</v>
      </c>
      <c r="H110" s="52" t="s">
        <v>84</v>
      </c>
      <c r="I110" s="52" t="s">
        <v>84</v>
      </c>
      <c r="J110" s="13">
        <v>0</v>
      </c>
      <c r="K110" s="52" t="s">
        <v>84</v>
      </c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</row>
    <row r="111" spans="1:31" ht="15">
      <c r="A111" s="103"/>
      <c r="B111" s="103"/>
      <c r="C111" s="145" t="s">
        <v>1</v>
      </c>
      <c r="D111" s="146"/>
      <c r="E111" s="13">
        <v>212432</v>
      </c>
      <c r="F111" s="13">
        <v>218585</v>
      </c>
      <c r="G111" s="108">
        <v>-2.8149232563991156</v>
      </c>
      <c r="H111" s="13">
        <v>56938</v>
      </c>
      <c r="I111" s="13">
        <v>2056</v>
      </c>
      <c r="J111" s="13">
        <v>3073</v>
      </c>
      <c r="K111" s="13">
        <v>113109</v>
      </c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</row>
    <row r="112" spans="1:31" ht="12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</row>
    <row r="113" spans="1:31" ht="12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</row>
  </sheetData>
  <sheetProtection/>
  <mergeCells count="121">
    <mergeCell ref="O71:R71"/>
    <mergeCell ref="O35:R35"/>
    <mergeCell ref="O41:R41"/>
    <mergeCell ref="O47:R47"/>
    <mergeCell ref="O53:R53"/>
    <mergeCell ref="O59:R59"/>
    <mergeCell ref="O65:R65"/>
    <mergeCell ref="O5:R5"/>
    <mergeCell ref="O11:R11"/>
    <mergeCell ref="O17:R17"/>
    <mergeCell ref="O23:R23"/>
    <mergeCell ref="O29:R29"/>
    <mergeCell ref="Z27:AC27"/>
    <mergeCell ref="Z30:AC30"/>
    <mergeCell ref="Z33:AC33"/>
    <mergeCell ref="Z36:AC36"/>
    <mergeCell ref="Z39:AC39"/>
    <mergeCell ref="Z9:AC9"/>
    <mergeCell ref="Z12:AC12"/>
    <mergeCell ref="Z15:AC15"/>
    <mergeCell ref="Z18:AC18"/>
    <mergeCell ref="Z21:AC21"/>
    <mergeCell ref="Z24:AC24"/>
    <mergeCell ref="C6:D7"/>
    <mergeCell ref="E6:E7"/>
    <mergeCell ref="F6:F7"/>
    <mergeCell ref="G6:G7"/>
    <mergeCell ref="J6:J7"/>
    <mergeCell ref="C8:D8"/>
    <mergeCell ref="C9:C11"/>
    <mergeCell ref="C12:D12"/>
    <mergeCell ref="C15:D16"/>
    <mergeCell ref="E15:E16"/>
    <mergeCell ref="F15:F16"/>
    <mergeCell ref="G15:G16"/>
    <mergeCell ref="J15:J16"/>
    <mergeCell ref="C17:D17"/>
    <mergeCell ref="C18:C20"/>
    <mergeCell ref="C21:D21"/>
    <mergeCell ref="C24:D25"/>
    <mergeCell ref="E24:E25"/>
    <mergeCell ref="F24:F25"/>
    <mergeCell ref="G24:G25"/>
    <mergeCell ref="J24:J25"/>
    <mergeCell ref="C26:D26"/>
    <mergeCell ref="C27:C29"/>
    <mergeCell ref="C30:D30"/>
    <mergeCell ref="C33:D34"/>
    <mergeCell ref="E33:E34"/>
    <mergeCell ref="F33:F34"/>
    <mergeCell ref="G33:G34"/>
    <mergeCell ref="J33:J34"/>
    <mergeCell ref="C35:D35"/>
    <mergeCell ref="C36:C38"/>
    <mergeCell ref="C39:D39"/>
    <mergeCell ref="C42:D43"/>
    <mergeCell ref="E42:E43"/>
    <mergeCell ref="F42:F43"/>
    <mergeCell ref="G42:G43"/>
    <mergeCell ref="J42:J43"/>
    <mergeCell ref="C44:D44"/>
    <mergeCell ref="C45:C47"/>
    <mergeCell ref="C48:D48"/>
    <mergeCell ref="C51:D52"/>
    <mergeCell ref="E51:E52"/>
    <mergeCell ref="F51:F52"/>
    <mergeCell ref="G51:G52"/>
    <mergeCell ref="J51:J52"/>
    <mergeCell ref="C53:D53"/>
    <mergeCell ref="C54:C56"/>
    <mergeCell ref="C57:D57"/>
    <mergeCell ref="C60:D61"/>
    <mergeCell ref="E60:E61"/>
    <mergeCell ref="F60:F61"/>
    <mergeCell ref="G60:G61"/>
    <mergeCell ref="J60:J61"/>
    <mergeCell ref="C62:D62"/>
    <mergeCell ref="C63:C65"/>
    <mergeCell ref="C66:D66"/>
    <mergeCell ref="C69:D70"/>
    <mergeCell ref="E69:E70"/>
    <mergeCell ref="F69:F70"/>
    <mergeCell ref="G69:G70"/>
    <mergeCell ref="J69:J70"/>
    <mergeCell ref="C71:D71"/>
    <mergeCell ref="C72:C74"/>
    <mergeCell ref="C75:D75"/>
    <mergeCell ref="C78:D79"/>
    <mergeCell ref="E78:E79"/>
    <mergeCell ref="F78:F79"/>
    <mergeCell ref="G78:G79"/>
    <mergeCell ref="J78:J79"/>
    <mergeCell ref="F96:F97"/>
    <mergeCell ref="G96:G97"/>
    <mergeCell ref="J96:J97"/>
    <mergeCell ref="C80:D80"/>
    <mergeCell ref="C81:C83"/>
    <mergeCell ref="C84:D84"/>
    <mergeCell ref="C87:D88"/>
    <mergeCell ref="E87:E88"/>
    <mergeCell ref="F87:F88"/>
    <mergeCell ref="N1:N2"/>
    <mergeCell ref="C98:D98"/>
    <mergeCell ref="C99:C101"/>
    <mergeCell ref="C102:D102"/>
    <mergeCell ref="C105:D106"/>
    <mergeCell ref="E105:E106"/>
    <mergeCell ref="F105:F106"/>
    <mergeCell ref="G87:G88"/>
    <mergeCell ref="J87:J88"/>
    <mergeCell ref="C89:D89"/>
    <mergeCell ref="A1:A2"/>
    <mergeCell ref="G105:G106"/>
    <mergeCell ref="J105:J106"/>
    <mergeCell ref="C107:D107"/>
    <mergeCell ref="C108:C110"/>
    <mergeCell ref="C111:D111"/>
    <mergeCell ref="C90:C92"/>
    <mergeCell ref="C93:D93"/>
    <mergeCell ref="C96:D97"/>
    <mergeCell ref="E96:E9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AE1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.7109375" style="4" customWidth="1"/>
    <col min="2" max="3" width="9.140625" style="4" customWidth="1"/>
    <col min="4" max="4" width="13.7109375" style="4" customWidth="1"/>
    <col min="5" max="5" width="11.7109375" style="4" customWidth="1"/>
    <col min="6" max="6" width="9.57421875" style="4" customWidth="1"/>
    <col min="7" max="10" width="13.7109375" style="4" customWidth="1"/>
    <col min="11" max="11" width="9.140625" style="4" customWidth="1"/>
    <col min="12" max="12" width="9.140625" style="131" customWidth="1"/>
    <col min="13" max="13" width="8.8515625" style="131" customWidth="1"/>
    <col min="14" max="14" width="8.28125" style="131" bestFit="1" customWidth="1"/>
    <col min="15" max="15" width="9.140625" style="131" customWidth="1"/>
    <col min="16" max="30" width="9.140625" style="67" customWidth="1"/>
    <col min="31" max="16384" width="9.140625" style="4" customWidth="1"/>
  </cols>
  <sheetData>
    <row r="1" ht="13.5" customHeight="1"/>
    <row r="2" spans="1:10" ht="17.25">
      <c r="A2" s="10" t="s">
        <v>77</v>
      </c>
      <c r="B2" s="11"/>
      <c r="C2" s="11"/>
      <c r="D2" s="11"/>
      <c r="E2" s="11"/>
      <c r="F2" s="11"/>
      <c r="G2" s="11"/>
      <c r="H2" s="11"/>
      <c r="I2" s="11"/>
      <c r="J2" s="11"/>
    </row>
    <row r="3" ht="13.5" customHeight="1"/>
    <row r="4" spans="3:14" ht="13.5" customHeight="1">
      <c r="C4" s="2"/>
      <c r="D4" s="2"/>
      <c r="E4" s="19"/>
      <c r="F4" s="2"/>
      <c r="G4" s="19"/>
      <c r="H4" s="2"/>
      <c r="N4" s="132"/>
    </row>
    <row r="5" spans="10:15" ht="13.5" customHeight="1">
      <c r="J5" s="72"/>
      <c r="K5" s="72"/>
      <c r="M5" s="132"/>
      <c r="N5" s="132"/>
      <c r="O5" s="132"/>
    </row>
    <row r="6" spans="10:15" ht="13.5" customHeight="1">
      <c r="J6" s="72"/>
      <c r="K6" s="72"/>
      <c r="M6" s="133"/>
      <c r="N6" s="133"/>
      <c r="O6" s="132"/>
    </row>
    <row r="7" spans="10:15" ht="13.5" customHeight="1">
      <c r="J7" s="72"/>
      <c r="K7" s="72"/>
      <c r="M7" s="133"/>
      <c r="N7" s="133"/>
      <c r="O7" s="132"/>
    </row>
    <row r="8" spans="10:15" ht="13.5" customHeight="1">
      <c r="J8" s="72"/>
      <c r="K8" s="72"/>
      <c r="L8" s="133"/>
      <c r="M8" s="133"/>
      <c r="N8" s="133"/>
      <c r="O8" s="132"/>
    </row>
    <row r="9" spans="10:15" ht="13.5" customHeight="1">
      <c r="J9" s="72"/>
      <c r="K9" s="72"/>
      <c r="L9" s="133"/>
      <c r="M9" s="133"/>
      <c r="N9" s="133"/>
      <c r="O9" s="132"/>
    </row>
    <row r="10" spans="10:15" ht="13.5" customHeight="1">
      <c r="J10" s="72"/>
      <c r="K10" s="72"/>
      <c r="L10" s="133"/>
      <c r="M10" s="133"/>
      <c r="N10" s="133"/>
      <c r="O10" s="132"/>
    </row>
    <row r="11" spans="10:15" ht="13.5" customHeight="1">
      <c r="J11" s="72"/>
      <c r="K11" s="72"/>
      <c r="L11" s="133"/>
      <c r="M11" s="133"/>
      <c r="N11" s="133"/>
      <c r="O11" s="132"/>
    </row>
    <row r="12" spans="10:15" ht="13.5" customHeight="1">
      <c r="J12" s="72"/>
      <c r="K12" s="72"/>
      <c r="L12" s="133"/>
      <c r="M12" s="133"/>
      <c r="N12" s="133"/>
      <c r="O12" s="132"/>
    </row>
    <row r="13" spans="10:31" ht="13.5" customHeight="1">
      <c r="J13" s="72"/>
      <c r="K13" s="72"/>
      <c r="L13" s="133"/>
      <c r="M13" s="132"/>
      <c r="N13" s="132"/>
      <c r="O13" s="132"/>
      <c r="AE13" s="72"/>
    </row>
    <row r="14" spans="10:31" ht="13.5" customHeight="1">
      <c r="J14" s="72"/>
      <c r="K14" s="72"/>
      <c r="L14" s="132"/>
      <c r="M14" s="132"/>
      <c r="N14" s="132"/>
      <c r="O14" s="132"/>
      <c r="AE14" s="72"/>
    </row>
    <row r="15" spans="10:31" ht="13.5" customHeight="1">
      <c r="J15" s="72"/>
      <c r="K15" s="72"/>
      <c r="L15" s="132"/>
      <c r="M15" s="132"/>
      <c r="N15" s="132"/>
      <c r="O15" s="132"/>
      <c r="AE15" s="72"/>
    </row>
    <row r="16" spans="10:31" ht="13.5" customHeight="1">
      <c r="J16" s="72"/>
      <c r="K16" s="72"/>
      <c r="L16" s="132"/>
      <c r="M16" s="132"/>
      <c r="N16" s="132"/>
      <c r="O16" s="134"/>
      <c r="P16" s="68" t="s">
        <v>26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E16" s="72"/>
    </row>
    <row r="17" spans="10:31" ht="13.5" customHeight="1">
      <c r="J17" s="72"/>
      <c r="K17" s="72"/>
      <c r="L17" s="132"/>
      <c r="M17" s="132"/>
      <c r="N17" s="132"/>
      <c r="O17" s="134"/>
      <c r="P17" s="69"/>
      <c r="R17" s="68" t="str">
        <f>"令和"&amp;'年度変更及び医療費グラフデータ等'!$A$5&amp;"年3月"</f>
        <v>令和2年3月</v>
      </c>
      <c r="S17" s="68" t="str">
        <f>"令和"&amp;'年度変更及び医療費グラフデータ等'!$A$5&amp;"年4月"</f>
        <v>令和2年4月</v>
      </c>
      <c r="T17" s="68" t="str">
        <f>"令和"&amp;'年度変更及び医療費グラフデータ等'!$A$8&amp;"年5月"</f>
        <v>令和2年5月</v>
      </c>
      <c r="U17" s="68" t="str">
        <f>"令和"&amp;'年度変更及び医療費グラフデータ等'!$A$8&amp;"年6月"</f>
        <v>令和2年6月</v>
      </c>
      <c r="V17" s="68" t="str">
        <f>"令和"&amp;'年度変更及び医療費グラフデータ等'!$A$8&amp;"年7月"</f>
        <v>令和2年7月</v>
      </c>
      <c r="W17" s="68" t="str">
        <f>"令和"&amp;'年度変更及び医療費グラフデータ等'!$A$8&amp;"年8月"</f>
        <v>令和2年8月</v>
      </c>
      <c r="X17" s="68" t="str">
        <f>"令和"&amp;'年度変更及び医療費グラフデータ等'!$A$8&amp;"年9月"</f>
        <v>令和2年9月</v>
      </c>
      <c r="Y17" s="68" t="str">
        <f>"令和"&amp;'年度変更及び医療費グラフデータ等'!$A$8&amp;"年10月"</f>
        <v>令和2年10月</v>
      </c>
      <c r="Z17" s="68" t="str">
        <f>"令和"&amp;'年度変更及び医療費グラフデータ等'!$A$8&amp;"年11月"</f>
        <v>令和2年11月</v>
      </c>
      <c r="AA17" s="68" t="str">
        <f>"令和"&amp;'年度変更及び医療費グラフデータ等'!$A$8&amp;"年12月"</f>
        <v>令和2年12月</v>
      </c>
      <c r="AB17" s="68" t="str">
        <f>"令和"&amp;'年度変更及び医療費グラフデータ等'!A7&amp;"年1月"</f>
        <v>令和3年1月</v>
      </c>
      <c r="AC17" s="68" t="str">
        <f>"令和"&amp;'年度変更及び医療費グラフデータ等'!A7&amp;"年2月"</f>
        <v>令和3年2月</v>
      </c>
      <c r="AD17" s="68"/>
      <c r="AE17" s="72"/>
    </row>
    <row r="18" spans="10:31" ht="13.5" customHeight="1">
      <c r="J18" s="72"/>
      <c r="K18" s="72"/>
      <c r="L18" s="132"/>
      <c r="M18" s="132"/>
      <c r="N18" s="132"/>
      <c r="O18" s="134"/>
      <c r="P18" s="69" t="s">
        <v>13</v>
      </c>
      <c r="Q18" s="71">
        <f>IF(D34="","",D34)</f>
        <v>211784</v>
      </c>
      <c r="R18" s="71">
        <f>IF(D43="","",D43)</f>
        <v>214225</v>
      </c>
      <c r="S18" s="71">
        <f>IF(D52="","",D52)</f>
        <v>213586</v>
      </c>
      <c r="T18" s="71">
        <f>IF(D61="","",D61)</f>
        <v>212903</v>
      </c>
      <c r="U18" s="71">
        <f>IF(D70="","",D70)</f>
        <v>212371</v>
      </c>
      <c r="V18" s="71">
        <f>IF(D79="","",D79)</f>
      </c>
      <c r="W18" s="71">
        <f>IF(D88="","",D88)</f>
      </c>
      <c r="X18" s="71">
        <f>IF(D97="","",D97)</f>
      </c>
      <c r="Y18" s="71">
        <f>IF(D106="","",D106)</f>
      </c>
      <c r="Z18" s="71">
        <f>IF(D115="","",D115)</f>
      </c>
      <c r="AA18" s="71">
        <f>IF(D124="","",D124)</f>
      </c>
      <c r="AB18" s="71">
        <f>IF(D133="","",D133)</f>
      </c>
      <c r="AC18" s="71"/>
      <c r="AE18" s="72"/>
    </row>
    <row r="19" spans="10:31" ht="13.5" customHeight="1">
      <c r="J19" s="72"/>
      <c r="K19" s="72"/>
      <c r="L19" s="132"/>
      <c r="M19" s="136"/>
      <c r="N19" s="136"/>
      <c r="O19" s="134"/>
      <c r="P19" s="69" t="s">
        <v>2</v>
      </c>
      <c r="Q19" s="71">
        <f>IF(D37="","",D37)</f>
        <v>54</v>
      </c>
      <c r="R19" s="71">
        <f>IF(D46="","",D46)</f>
        <v>0</v>
      </c>
      <c r="S19" s="71">
        <f>IF(D55="","",D55)</f>
        <v>0</v>
      </c>
      <c r="T19" s="71">
        <f>IF(D64="","",D64)</f>
        <v>0</v>
      </c>
      <c r="U19" s="71">
        <f>IF(D73="","",D73)</f>
        <v>0</v>
      </c>
      <c r="V19" s="71">
        <f>IF(D82="","",D82)</f>
      </c>
      <c r="W19" s="71">
        <f>IF(D91="","",D91)</f>
      </c>
      <c r="X19" s="71">
        <f>IF(D100="","",D100)</f>
      </c>
      <c r="Y19" s="71">
        <f>IF(D109="","",D109)</f>
      </c>
      <c r="Z19" s="71">
        <f>IF(D118="","",D118)</f>
      </c>
      <c r="AA19" s="71">
        <f>IF(D127="","",D127)</f>
      </c>
      <c r="AB19" s="71">
        <f>IF(D136="","",D136)</f>
      </c>
      <c r="AC19" s="68"/>
      <c r="AE19" s="72"/>
    </row>
    <row r="20" spans="10:31" ht="13.5" customHeight="1">
      <c r="J20" s="72"/>
      <c r="K20" s="72"/>
      <c r="L20" s="132"/>
      <c r="M20" s="137"/>
      <c r="N20" s="138"/>
      <c r="O20" s="134"/>
      <c r="P20" s="70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E20" s="72"/>
    </row>
    <row r="21" spans="10:31" ht="13.5" customHeight="1">
      <c r="J21" s="72"/>
      <c r="K21" s="72"/>
      <c r="L21" s="132"/>
      <c r="M21" s="137"/>
      <c r="N21" s="138"/>
      <c r="O21" s="134"/>
      <c r="P21" s="70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E21" s="72"/>
    </row>
    <row r="22" spans="10:31" ht="13.5" customHeight="1">
      <c r="J22" s="72"/>
      <c r="K22" s="72"/>
      <c r="L22" s="132"/>
      <c r="M22" s="137"/>
      <c r="N22" s="138"/>
      <c r="O22" s="134"/>
      <c r="AE22" s="72"/>
    </row>
    <row r="23" spans="10:31" ht="13.5" customHeight="1">
      <c r="J23" s="72"/>
      <c r="K23" s="72"/>
      <c r="L23" s="132"/>
      <c r="M23" s="132"/>
      <c r="N23" s="132"/>
      <c r="O23" s="132"/>
      <c r="AE23" s="72"/>
    </row>
    <row r="24" spans="10:15" ht="13.5" customHeight="1">
      <c r="J24" s="72"/>
      <c r="K24" s="72"/>
      <c r="L24" s="132"/>
      <c r="M24" s="132"/>
      <c r="N24" s="132"/>
      <c r="O24" s="132"/>
    </row>
    <row r="25" spans="10:15" ht="13.5" customHeight="1">
      <c r="J25" s="72"/>
      <c r="K25" s="72"/>
      <c r="L25" s="132"/>
      <c r="M25" s="132"/>
      <c r="N25" s="132"/>
      <c r="O25" s="132"/>
    </row>
    <row r="26" spans="10:15" ht="13.5" customHeight="1">
      <c r="J26" s="72"/>
      <c r="K26" s="72"/>
      <c r="L26" s="132"/>
      <c r="M26" s="132"/>
      <c r="N26" s="132"/>
      <c r="O26" s="132"/>
    </row>
    <row r="27" spans="10:15" ht="13.5" customHeight="1">
      <c r="J27" s="72"/>
      <c r="K27" s="72"/>
      <c r="L27" s="132"/>
      <c r="M27" s="133"/>
      <c r="N27" s="132"/>
      <c r="O27" s="132"/>
    </row>
    <row r="28" spans="1:15" ht="13.5" customHeight="1">
      <c r="A28" s="3" t="s">
        <v>82</v>
      </c>
      <c r="C28" s="7"/>
      <c r="D28" s="7"/>
      <c r="E28" s="7"/>
      <c r="F28" s="49"/>
      <c r="G28" s="7"/>
      <c r="H28" s="7"/>
      <c r="I28" s="7"/>
      <c r="J28" s="72"/>
      <c r="K28" s="72"/>
      <c r="L28" s="132"/>
      <c r="M28" s="133"/>
      <c r="N28" s="132"/>
      <c r="O28" s="132"/>
    </row>
    <row r="29" spans="2:15" ht="13.5" customHeight="1">
      <c r="B29" t="s">
        <v>80</v>
      </c>
      <c r="C29" s="7"/>
      <c r="D29" s="7"/>
      <c r="E29" s="7"/>
      <c r="F29" s="49"/>
      <c r="G29" s="7"/>
      <c r="H29" s="7"/>
      <c r="I29" s="7"/>
      <c r="J29" s="72"/>
      <c r="K29" s="72"/>
      <c r="L29" s="132"/>
      <c r="M29" s="133"/>
      <c r="N29" s="132"/>
      <c r="O29" s="132"/>
    </row>
    <row r="30" spans="3:15" ht="13.5" customHeight="1">
      <c r="C30"/>
      <c r="D30"/>
      <c r="E30"/>
      <c r="F30"/>
      <c r="G30"/>
      <c r="H30"/>
      <c r="I30"/>
      <c r="L30" s="132"/>
      <c r="M30" s="132"/>
      <c r="N30" s="132"/>
      <c r="O30" s="132"/>
    </row>
    <row r="31" spans="2:9" ht="12">
      <c r="B31" t="str">
        <f>"【令和"&amp;'年度変更及び医療費グラフデータ等'!$A$8&amp;"年3月末被保険者数】"</f>
        <v>【令和2年3月末被保険者数】</v>
      </c>
      <c r="C31"/>
      <c r="D31"/>
      <c r="E31"/>
      <c r="F31"/>
      <c r="G31"/>
      <c r="H31"/>
      <c r="I31"/>
    </row>
    <row r="32" spans="2:10" ht="15" customHeight="1">
      <c r="B32" s="157" t="s">
        <v>14</v>
      </c>
      <c r="C32" s="157"/>
      <c r="D32" s="157" t="s">
        <v>15</v>
      </c>
      <c r="E32" s="141" t="s">
        <v>21</v>
      </c>
      <c r="F32" s="157" t="s">
        <v>35</v>
      </c>
      <c r="G32" s="14" t="s">
        <v>22</v>
      </c>
      <c r="H32" s="14" t="s">
        <v>23</v>
      </c>
      <c r="I32" s="158" t="s">
        <v>81</v>
      </c>
      <c r="J32" s="48" t="s">
        <v>78</v>
      </c>
    </row>
    <row r="33" spans="2:10" ht="15" customHeight="1">
      <c r="B33" s="157"/>
      <c r="C33" s="157"/>
      <c r="D33" s="157"/>
      <c r="E33" s="142"/>
      <c r="F33" s="157"/>
      <c r="G33" s="15" t="s">
        <v>24</v>
      </c>
      <c r="H33" s="15" t="s">
        <v>25</v>
      </c>
      <c r="I33" s="157"/>
      <c r="J33" s="15" t="s">
        <v>79</v>
      </c>
    </row>
    <row r="34" spans="2:10" ht="15">
      <c r="B34" s="159" t="s">
        <v>16</v>
      </c>
      <c r="C34" s="159"/>
      <c r="D34" s="13">
        <v>211784</v>
      </c>
      <c r="E34" s="13">
        <f>'年度変更及び医療費グラフデータ等'!E8</f>
        <v>217650</v>
      </c>
      <c r="F34" s="61">
        <f>(D34/E34-1)*100</f>
        <v>-2.695152768205833</v>
      </c>
      <c r="G34" s="13">
        <v>57346</v>
      </c>
      <c r="H34" s="13">
        <v>2110</v>
      </c>
      <c r="I34" s="13">
        <v>3116</v>
      </c>
      <c r="J34" s="13">
        <v>113178</v>
      </c>
    </row>
    <row r="35" spans="2:10" ht="15">
      <c r="B35" s="160" t="s">
        <v>17</v>
      </c>
      <c r="C35" s="12" t="s">
        <v>18</v>
      </c>
      <c r="D35" s="13">
        <v>54</v>
      </c>
      <c r="E35" s="13">
        <f>'年度変更及び医療費グラフデータ等'!E9</f>
        <v>896</v>
      </c>
      <c r="F35" s="61">
        <f>(D35/E35-1)*100</f>
        <v>-93.97321428571429</v>
      </c>
      <c r="G35" s="52" t="s">
        <v>84</v>
      </c>
      <c r="H35" s="52" t="s">
        <v>84</v>
      </c>
      <c r="I35" s="52" t="s">
        <v>84</v>
      </c>
      <c r="J35" s="52" t="s">
        <v>84</v>
      </c>
    </row>
    <row r="36" spans="2:12" ht="15">
      <c r="B36" s="160"/>
      <c r="C36" s="12" t="s">
        <v>19</v>
      </c>
      <c r="D36" s="13">
        <v>0</v>
      </c>
      <c r="E36" s="13">
        <f>'年度変更及び医療費グラフデータ等'!E10</f>
        <v>39</v>
      </c>
      <c r="F36" s="61">
        <f>(D36/E36-1)*100</f>
        <v>-100</v>
      </c>
      <c r="G36" s="52" t="s">
        <v>84</v>
      </c>
      <c r="H36" s="52" t="s">
        <v>84</v>
      </c>
      <c r="I36" s="13">
        <v>0</v>
      </c>
      <c r="J36" s="52" t="s">
        <v>84</v>
      </c>
      <c r="L36" s="139"/>
    </row>
    <row r="37" spans="2:10" ht="15">
      <c r="B37" s="160"/>
      <c r="C37" s="12" t="s">
        <v>20</v>
      </c>
      <c r="D37" s="13">
        <v>54</v>
      </c>
      <c r="E37" s="13">
        <f>'年度変更及び医療費グラフデータ等'!E11</f>
        <v>935</v>
      </c>
      <c r="F37" s="61">
        <f>(D37/E37-1)*100</f>
        <v>-94.22459893048128</v>
      </c>
      <c r="G37" s="52" t="s">
        <v>84</v>
      </c>
      <c r="H37" s="52" t="s">
        <v>84</v>
      </c>
      <c r="I37" s="13">
        <v>0</v>
      </c>
      <c r="J37" s="52" t="s">
        <v>84</v>
      </c>
    </row>
    <row r="38" spans="2:10" ht="15">
      <c r="B38" s="159" t="s">
        <v>1</v>
      </c>
      <c r="C38" s="159"/>
      <c r="D38" s="13">
        <v>211838</v>
      </c>
      <c r="E38" s="13">
        <f>'年度変更及び医療費グラフデータ等'!E12</f>
        <v>218585</v>
      </c>
      <c r="F38" s="61">
        <f>(D38/E38-1)*100</f>
        <v>-3.0866710890500304</v>
      </c>
      <c r="G38" s="13">
        <v>57346</v>
      </c>
      <c r="H38" s="13">
        <v>2110</v>
      </c>
      <c r="I38" s="13">
        <v>3116</v>
      </c>
      <c r="J38" s="13">
        <v>113178</v>
      </c>
    </row>
    <row r="39" spans="2:9" ht="12">
      <c r="B39" s="20"/>
      <c r="C39" s="20"/>
      <c r="D39" s="20"/>
      <c r="E39" s="20"/>
      <c r="F39" s="23"/>
      <c r="G39" s="20"/>
      <c r="H39" s="20"/>
      <c r="I39" s="20"/>
    </row>
    <row r="40" spans="2:9" ht="12">
      <c r="B40" t="str">
        <f>"【令和"&amp;'年度変更及び医療費グラフデータ等'!$A$8&amp;"年4月末被保険者数】"</f>
        <v>【令和2年4月末被保険者数】</v>
      </c>
      <c r="C40"/>
      <c r="D40"/>
      <c r="E40"/>
      <c r="F40" s="24"/>
      <c r="G40"/>
      <c r="H40"/>
      <c r="I40"/>
    </row>
    <row r="41" spans="2:10" ht="13.5">
      <c r="B41" s="157" t="s">
        <v>14</v>
      </c>
      <c r="C41" s="157"/>
      <c r="D41" s="157" t="s">
        <v>15</v>
      </c>
      <c r="E41" s="141" t="s">
        <v>21</v>
      </c>
      <c r="F41" s="157" t="s">
        <v>35</v>
      </c>
      <c r="G41" s="14" t="s">
        <v>22</v>
      </c>
      <c r="H41" s="14" t="s">
        <v>23</v>
      </c>
      <c r="I41" s="158" t="s">
        <v>81</v>
      </c>
      <c r="J41" s="48" t="s">
        <v>78</v>
      </c>
    </row>
    <row r="42" spans="2:10" ht="13.5">
      <c r="B42" s="157"/>
      <c r="C42" s="157"/>
      <c r="D42" s="157"/>
      <c r="E42" s="142"/>
      <c r="F42" s="157"/>
      <c r="G42" s="15" t="s">
        <v>24</v>
      </c>
      <c r="H42" s="15" t="s">
        <v>25</v>
      </c>
      <c r="I42" s="157"/>
      <c r="J42" s="15" t="s">
        <v>79</v>
      </c>
    </row>
    <row r="43" spans="2:10" ht="15">
      <c r="B43" s="159" t="s">
        <v>16</v>
      </c>
      <c r="C43" s="159"/>
      <c r="D43" s="89">
        <v>214225</v>
      </c>
      <c r="E43" s="13">
        <f>'年度変更及び医療費グラフデータ等'!E17</f>
        <v>219828</v>
      </c>
      <c r="F43" s="61">
        <f>(D43/E43-1)*100</f>
        <v>-2.5488108885128424</v>
      </c>
      <c r="G43" s="13">
        <v>58051</v>
      </c>
      <c r="H43" s="13">
        <v>2190</v>
      </c>
      <c r="I43" s="13">
        <v>2620</v>
      </c>
      <c r="J43" s="13">
        <v>114101</v>
      </c>
    </row>
    <row r="44" spans="2:10" ht="15">
      <c r="B44" s="160" t="s">
        <v>17</v>
      </c>
      <c r="C44" s="12" t="s">
        <v>18</v>
      </c>
      <c r="D44" s="89">
        <v>0</v>
      </c>
      <c r="E44" s="13">
        <f>'年度変更及び医療費グラフデータ等'!E18</f>
        <v>764</v>
      </c>
      <c r="F44" s="61">
        <f>(D44/E44-1)*100</f>
        <v>-100</v>
      </c>
      <c r="G44" s="52" t="s">
        <v>84</v>
      </c>
      <c r="H44" s="52" t="s">
        <v>84</v>
      </c>
      <c r="I44" s="52" t="s">
        <v>84</v>
      </c>
      <c r="J44" s="52" t="s">
        <v>84</v>
      </c>
    </row>
    <row r="45" spans="2:10" ht="15" customHeight="1">
      <c r="B45" s="160"/>
      <c r="C45" s="12" t="s">
        <v>19</v>
      </c>
      <c r="D45" s="89">
        <v>0</v>
      </c>
      <c r="E45" s="13">
        <f>'年度変更及び医療費グラフデータ等'!E19</f>
        <v>21</v>
      </c>
      <c r="F45" s="61">
        <f>(D45/E45-1)*100</f>
        <v>-100</v>
      </c>
      <c r="G45" s="52" t="s">
        <v>84</v>
      </c>
      <c r="H45" s="52" t="s">
        <v>84</v>
      </c>
      <c r="I45" s="13">
        <v>0</v>
      </c>
      <c r="J45" s="52" t="s">
        <v>84</v>
      </c>
    </row>
    <row r="46" spans="2:10" ht="15" customHeight="1">
      <c r="B46" s="160"/>
      <c r="C46" s="12" t="s">
        <v>20</v>
      </c>
      <c r="D46" s="89">
        <v>0</v>
      </c>
      <c r="E46" s="13">
        <f>'年度変更及び医療費グラフデータ等'!E20</f>
        <v>785</v>
      </c>
      <c r="F46" s="61">
        <f>(D46/E46-1)*100</f>
        <v>-100</v>
      </c>
      <c r="G46" s="52" t="s">
        <v>84</v>
      </c>
      <c r="H46" s="52" t="s">
        <v>84</v>
      </c>
      <c r="I46" s="13">
        <v>0</v>
      </c>
      <c r="J46" s="52" t="s">
        <v>84</v>
      </c>
    </row>
    <row r="47" spans="2:24" ht="15">
      <c r="B47" s="159" t="s">
        <v>1</v>
      </c>
      <c r="C47" s="159"/>
      <c r="D47" s="89">
        <v>214225</v>
      </c>
      <c r="E47" s="13">
        <f>'年度変更及び医療費グラフデータ等'!E21</f>
        <v>220613</v>
      </c>
      <c r="F47" s="61">
        <f>(D47/E47-1)*100</f>
        <v>-2.8955682575369512</v>
      </c>
      <c r="G47" s="13">
        <v>58051</v>
      </c>
      <c r="H47" s="13">
        <v>2190</v>
      </c>
      <c r="I47" s="13">
        <v>2620</v>
      </c>
      <c r="J47" s="13">
        <v>114101</v>
      </c>
      <c r="L47" s="135"/>
      <c r="T47" s="68"/>
      <c r="X47" s="68"/>
    </row>
    <row r="48" spans="2:24" ht="12">
      <c r="B48"/>
      <c r="C48"/>
      <c r="D48"/>
      <c r="E48"/>
      <c r="F48" s="24"/>
      <c r="G48"/>
      <c r="H48"/>
      <c r="I48"/>
      <c r="M48" s="132"/>
      <c r="N48" s="132"/>
      <c r="O48" s="132"/>
      <c r="P48" s="98"/>
      <c r="Q48" s="98"/>
      <c r="R48" s="98"/>
      <c r="S48" s="98"/>
      <c r="T48" s="98"/>
      <c r="U48" s="98"/>
      <c r="V48" s="99"/>
      <c r="W48" s="98"/>
      <c r="X48" s="98"/>
    </row>
    <row r="49" spans="2:15" ht="12">
      <c r="B49" t="str">
        <f>"【令和"&amp;'年度変更及び医療費グラフデータ等'!$A$8&amp;"年5月末被保険者数】"</f>
        <v>【令和2年5月末被保険者数】</v>
      </c>
      <c r="C49"/>
      <c r="D49"/>
      <c r="E49"/>
      <c r="F49" s="24"/>
      <c r="G49"/>
      <c r="H49"/>
      <c r="I49"/>
      <c r="M49" s="133"/>
      <c r="N49" s="133"/>
      <c r="O49" s="133"/>
    </row>
    <row r="50" spans="2:10" ht="13.5">
      <c r="B50" s="157" t="s">
        <v>14</v>
      </c>
      <c r="C50" s="157"/>
      <c r="D50" s="157" t="s">
        <v>15</v>
      </c>
      <c r="E50" s="157" t="s">
        <v>21</v>
      </c>
      <c r="F50" s="157" t="s">
        <v>35</v>
      </c>
      <c r="G50" s="14" t="s">
        <v>22</v>
      </c>
      <c r="H50" s="14" t="s">
        <v>23</v>
      </c>
      <c r="I50" s="158" t="s">
        <v>81</v>
      </c>
      <c r="J50" s="48" t="s">
        <v>78</v>
      </c>
    </row>
    <row r="51" spans="2:10" ht="13.5">
      <c r="B51" s="157"/>
      <c r="C51" s="157"/>
      <c r="D51" s="157"/>
      <c r="E51" s="157"/>
      <c r="F51" s="157"/>
      <c r="G51" s="15" t="s">
        <v>24</v>
      </c>
      <c r="H51" s="15" t="s">
        <v>25</v>
      </c>
      <c r="I51" s="157"/>
      <c r="J51" s="15" t="s">
        <v>79</v>
      </c>
    </row>
    <row r="52" spans="2:10" ht="15">
      <c r="B52" s="159" t="s">
        <v>16</v>
      </c>
      <c r="C52" s="159"/>
      <c r="D52" s="13">
        <v>213586</v>
      </c>
      <c r="E52" s="13">
        <f>'年度変更及び医療費グラフデータ等'!E26</f>
        <v>219236</v>
      </c>
      <c r="F52" s="61">
        <f>(D52/E52-1)*100</f>
        <v>-2.577131493002971</v>
      </c>
      <c r="G52" s="13">
        <v>58638</v>
      </c>
      <c r="H52" s="13">
        <v>2246</v>
      </c>
      <c r="I52" s="13">
        <v>2612</v>
      </c>
      <c r="J52" s="13">
        <v>114257</v>
      </c>
    </row>
    <row r="53" spans="2:10" ht="15">
      <c r="B53" s="160" t="s">
        <v>17</v>
      </c>
      <c r="C53" s="12" t="s">
        <v>18</v>
      </c>
      <c r="D53" s="13">
        <v>0</v>
      </c>
      <c r="E53" s="13">
        <f>'年度変更及び医療費グラフデータ等'!E27</f>
        <v>686</v>
      </c>
      <c r="F53" s="61">
        <f>(D53/E53-1)*100</f>
        <v>-100</v>
      </c>
      <c r="G53" s="52" t="s">
        <v>84</v>
      </c>
      <c r="H53" s="52" t="s">
        <v>84</v>
      </c>
      <c r="I53" s="52" t="s">
        <v>84</v>
      </c>
      <c r="J53" s="52" t="s">
        <v>84</v>
      </c>
    </row>
    <row r="54" spans="2:10" ht="15">
      <c r="B54" s="160"/>
      <c r="C54" s="12" t="s">
        <v>19</v>
      </c>
      <c r="D54" s="13">
        <v>0</v>
      </c>
      <c r="E54" s="13">
        <f>'年度変更及び医療費グラフデータ等'!E28</f>
        <v>16</v>
      </c>
      <c r="F54" s="61">
        <f>(D54/E54-1)*100</f>
        <v>-100</v>
      </c>
      <c r="G54" s="52" t="s">
        <v>84</v>
      </c>
      <c r="H54" s="52" t="s">
        <v>84</v>
      </c>
      <c r="I54" s="13">
        <v>0</v>
      </c>
      <c r="J54" s="52" t="s">
        <v>84</v>
      </c>
    </row>
    <row r="55" spans="2:10" ht="15">
      <c r="B55" s="160"/>
      <c r="C55" s="12" t="s">
        <v>20</v>
      </c>
      <c r="D55" s="13">
        <v>0</v>
      </c>
      <c r="E55" s="13">
        <f>'年度変更及び医療費グラフデータ等'!E29</f>
        <v>702</v>
      </c>
      <c r="F55" s="61">
        <f>(D55/E55-1)*100</f>
        <v>-100</v>
      </c>
      <c r="G55" s="52" t="s">
        <v>84</v>
      </c>
      <c r="H55" s="52" t="s">
        <v>84</v>
      </c>
      <c r="I55" s="13">
        <v>0</v>
      </c>
      <c r="J55" s="52" t="s">
        <v>84</v>
      </c>
    </row>
    <row r="56" spans="2:10" ht="15">
      <c r="B56" s="159" t="s">
        <v>1</v>
      </c>
      <c r="C56" s="159"/>
      <c r="D56" s="13">
        <v>213586</v>
      </c>
      <c r="E56" s="13">
        <f>'年度変更及び医療費グラフデータ等'!E30</f>
        <v>219938</v>
      </c>
      <c r="F56" s="61">
        <f>(D56/E56-1)*100</f>
        <v>-2.8880866425992746</v>
      </c>
      <c r="G56" s="13">
        <v>58638</v>
      </c>
      <c r="H56" s="13">
        <v>2246</v>
      </c>
      <c r="I56" s="13">
        <v>2612</v>
      </c>
      <c r="J56" s="13">
        <v>114257</v>
      </c>
    </row>
    <row r="57" ht="12">
      <c r="F57" s="25"/>
    </row>
    <row r="58" spans="2:9" ht="12">
      <c r="B58" t="str">
        <f>"【令和"&amp;'年度変更及び医療費グラフデータ等'!$A$8&amp;"年6月末被保険者数】"</f>
        <v>【令和2年6月末被保険者数】</v>
      </c>
      <c r="C58"/>
      <c r="D58"/>
      <c r="E58"/>
      <c r="F58" s="24"/>
      <c r="G58"/>
      <c r="H58"/>
      <c r="I58"/>
    </row>
    <row r="59" spans="2:10" ht="13.5">
      <c r="B59" s="157" t="s">
        <v>14</v>
      </c>
      <c r="C59" s="157"/>
      <c r="D59" s="157" t="s">
        <v>15</v>
      </c>
      <c r="E59" s="157" t="s">
        <v>21</v>
      </c>
      <c r="F59" s="157" t="s">
        <v>35</v>
      </c>
      <c r="G59" s="14" t="s">
        <v>22</v>
      </c>
      <c r="H59" s="14" t="s">
        <v>23</v>
      </c>
      <c r="I59" s="158" t="s">
        <v>81</v>
      </c>
      <c r="J59" s="48" t="s">
        <v>78</v>
      </c>
    </row>
    <row r="60" spans="2:10" ht="13.5">
      <c r="B60" s="157"/>
      <c r="C60" s="157"/>
      <c r="D60" s="157"/>
      <c r="E60" s="157"/>
      <c r="F60" s="157"/>
      <c r="G60" s="15" t="s">
        <v>24</v>
      </c>
      <c r="H60" s="15" t="s">
        <v>25</v>
      </c>
      <c r="I60" s="157"/>
      <c r="J60" s="15" t="s">
        <v>79</v>
      </c>
    </row>
    <row r="61" spans="2:10" ht="15">
      <c r="B61" s="159" t="s">
        <v>16</v>
      </c>
      <c r="C61" s="159"/>
      <c r="D61" s="89">
        <v>212903</v>
      </c>
      <c r="E61" s="13">
        <f>'年度変更及び医療費グラフデータ等'!E35</f>
        <v>218327</v>
      </c>
      <c r="F61" s="61">
        <f>(D61/E61-1)*100</f>
        <v>-2.48434687418414</v>
      </c>
      <c r="G61" s="89">
        <v>58986</v>
      </c>
      <c r="H61" s="89">
        <v>2281</v>
      </c>
      <c r="I61" s="89">
        <v>2610</v>
      </c>
      <c r="J61" s="89">
        <v>114284</v>
      </c>
    </row>
    <row r="62" spans="2:10" ht="15">
      <c r="B62" s="160" t="s">
        <v>17</v>
      </c>
      <c r="C62" s="12" t="s">
        <v>18</v>
      </c>
      <c r="D62" s="89">
        <v>0</v>
      </c>
      <c r="E62" s="13">
        <f>'年度変更及び医療費グラフデータ等'!E36</f>
        <v>629</v>
      </c>
      <c r="F62" s="61">
        <f>(D62/E62-1)*100</f>
        <v>-100</v>
      </c>
      <c r="G62" s="90" t="s">
        <v>84</v>
      </c>
      <c r="H62" s="90" t="s">
        <v>84</v>
      </c>
      <c r="I62" s="90" t="s">
        <v>84</v>
      </c>
      <c r="J62" s="90" t="s">
        <v>84</v>
      </c>
    </row>
    <row r="63" spans="2:10" ht="15">
      <c r="B63" s="160"/>
      <c r="C63" s="12" t="s">
        <v>19</v>
      </c>
      <c r="D63" s="89">
        <v>0</v>
      </c>
      <c r="E63" s="13">
        <f>'年度変更及び医療費グラフデータ等'!E37</f>
        <v>14</v>
      </c>
      <c r="F63" s="61">
        <f>(D63/E63-1)*100</f>
        <v>-100</v>
      </c>
      <c r="G63" s="90" t="s">
        <v>84</v>
      </c>
      <c r="H63" s="90" t="s">
        <v>84</v>
      </c>
      <c r="I63" s="89">
        <v>0</v>
      </c>
      <c r="J63" s="90" t="s">
        <v>84</v>
      </c>
    </row>
    <row r="64" spans="2:10" ht="15">
      <c r="B64" s="160"/>
      <c r="C64" s="12" t="s">
        <v>20</v>
      </c>
      <c r="D64" s="89">
        <v>0</v>
      </c>
      <c r="E64" s="13">
        <f>'年度変更及び医療費グラフデータ等'!E38</f>
        <v>643</v>
      </c>
      <c r="F64" s="61">
        <f>(D64/E64-1)*100</f>
        <v>-100</v>
      </c>
      <c r="G64" s="90" t="s">
        <v>84</v>
      </c>
      <c r="H64" s="90" t="s">
        <v>84</v>
      </c>
      <c r="I64" s="89">
        <v>0</v>
      </c>
      <c r="J64" s="90" t="s">
        <v>84</v>
      </c>
    </row>
    <row r="65" spans="2:10" ht="15">
      <c r="B65" s="159" t="s">
        <v>1</v>
      </c>
      <c r="C65" s="159"/>
      <c r="D65" s="89">
        <v>212903</v>
      </c>
      <c r="E65" s="13">
        <f>'年度変更及び医療費グラフデータ等'!E39</f>
        <v>218970</v>
      </c>
      <c r="F65" s="61">
        <f>(D65/E65-1)*100</f>
        <v>-2.770699182536418</v>
      </c>
      <c r="G65" s="91">
        <v>58986</v>
      </c>
      <c r="H65" s="91">
        <v>2281</v>
      </c>
      <c r="I65" s="91">
        <v>2610</v>
      </c>
      <c r="J65" s="91">
        <v>114284</v>
      </c>
    </row>
    <row r="66" ht="12">
      <c r="F66" s="25"/>
    </row>
    <row r="67" spans="2:9" ht="12">
      <c r="B67" t="str">
        <f>"【令和"&amp;'年度変更及び医療費グラフデータ等'!$A$8&amp;"年7月末被保険者数】"</f>
        <v>【令和2年7月末被保険者数】</v>
      </c>
      <c r="C67"/>
      <c r="D67"/>
      <c r="E67"/>
      <c r="F67" s="24"/>
      <c r="G67"/>
      <c r="H67"/>
      <c r="I67"/>
    </row>
    <row r="68" spans="2:10" ht="13.5">
      <c r="B68" s="157" t="s">
        <v>14</v>
      </c>
      <c r="C68" s="157"/>
      <c r="D68" s="157" t="s">
        <v>15</v>
      </c>
      <c r="E68" s="157" t="s">
        <v>21</v>
      </c>
      <c r="F68" s="157" t="s">
        <v>35</v>
      </c>
      <c r="G68" s="14" t="s">
        <v>22</v>
      </c>
      <c r="H68" s="14" t="s">
        <v>23</v>
      </c>
      <c r="I68" s="158" t="s">
        <v>81</v>
      </c>
      <c r="J68" s="48" t="s">
        <v>78</v>
      </c>
    </row>
    <row r="69" spans="2:10" ht="13.5">
      <c r="B69" s="157"/>
      <c r="C69" s="157"/>
      <c r="D69" s="157"/>
      <c r="E69" s="157"/>
      <c r="F69" s="157"/>
      <c r="G69" s="15" t="s">
        <v>24</v>
      </c>
      <c r="H69" s="15" t="s">
        <v>25</v>
      </c>
      <c r="I69" s="157"/>
      <c r="J69" s="15" t="s">
        <v>79</v>
      </c>
    </row>
    <row r="70" spans="2:10" ht="15">
      <c r="B70" s="159" t="s">
        <v>16</v>
      </c>
      <c r="C70" s="159"/>
      <c r="D70" s="13">
        <v>212371</v>
      </c>
      <c r="E70" s="13">
        <f>'年度変更及び医療費グラフデータ等'!E44</f>
        <v>217114</v>
      </c>
      <c r="F70" s="61">
        <f>(D70/E70-1)*100</f>
        <v>-2.1845666331973046</v>
      </c>
      <c r="G70" s="13">
        <v>59381</v>
      </c>
      <c r="H70" s="13">
        <v>2242</v>
      </c>
      <c r="I70" s="13">
        <v>2648</v>
      </c>
      <c r="J70" s="13">
        <v>114240</v>
      </c>
    </row>
    <row r="71" spans="2:10" ht="15">
      <c r="B71" s="160" t="s">
        <v>17</v>
      </c>
      <c r="C71" s="12" t="s">
        <v>18</v>
      </c>
      <c r="D71" s="13">
        <v>0</v>
      </c>
      <c r="E71" s="13">
        <f>'年度変更及び医療費グラフデータ等'!E45</f>
        <v>569</v>
      </c>
      <c r="F71" s="61">
        <f>(D71/E71-1)*100</f>
        <v>-100</v>
      </c>
      <c r="G71" s="52" t="s">
        <v>84</v>
      </c>
      <c r="H71" s="52" t="s">
        <v>84</v>
      </c>
      <c r="I71" s="52" t="s">
        <v>84</v>
      </c>
      <c r="J71" s="52" t="s">
        <v>84</v>
      </c>
    </row>
    <row r="72" spans="2:10" ht="15">
      <c r="B72" s="160"/>
      <c r="C72" s="12" t="s">
        <v>19</v>
      </c>
      <c r="D72" s="13">
        <v>0</v>
      </c>
      <c r="E72" s="13">
        <f>'年度変更及び医療費グラフデータ等'!E46</f>
        <v>11</v>
      </c>
      <c r="F72" s="61">
        <f>(D72/E72-1)*100</f>
        <v>-100</v>
      </c>
      <c r="G72" s="52" t="s">
        <v>84</v>
      </c>
      <c r="H72" s="52" t="s">
        <v>84</v>
      </c>
      <c r="I72" s="13">
        <v>0</v>
      </c>
      <c r="J72" s="52" t="s">
        <v>84</v>
      </c>
    </row>
    <row r="73" spans="2:10" ht="15">
      <c r="B73" s="160"/>
      <c r="C73" s="12" t="s">
        <v>20</v>
      </c>
      <c r="D73" s="13">
        <v>0</v>
      </c>
      <c r="E73" s="13">
        <f>'年度変更及び医療費グラフデータ等'!E47</f>
        <v>580</v>
      </c>
      <c r="F73" s="61">
        <f>(D73/E73-1)*100</f>
        <v>-100</v>
      </c>
      <c r="G73" s="52" t="s">
        <v>84</v>
      </c>
      <c r="H73" s="52" t="s">
        <v>84</v>
      </c>
      <c r="I73" s="13">
        <v>0</v>
      </c>
      <c r="J73" s="52" t="s">
        <v>84</v>
      </c>
    </row>
    <row r="74" spans="2:10" ht="15">
      <c r="B74" s="159" t="s">
        <v>1</v>
      </c>
      <c r="C74" s="159"/>
      <c r="D74" s="13">
        <v>212371</v>
      </c>
      <c r="E74" s="13">
        <f>'年度変更及び医療費グラフデータ等'!E48</f>
        <v>217694</v>
      </c>
      <c r="F74" s="61">
        <f>(D74/E74-1)*100</f>
        <v>-2.445175337859562</v>
      </c>
      <c r="G74" s="13">
        <v>59381</v>
      </c>
      <c r="H74" s="13">
        <v>2242</v>
      </c>
      <c r="I74" s="13">
        <v>2648</v>
      </c>
      <c r="J74" s="13">
        <v>114240</v>
      </c>
    </row>
    <row r="75" ht="12">
      <c r="F75" s="25"/>
    </row>
    <row r="76" spans="2:9" ht="12">
      <c r="B76" t="str">
        <f>"【令和"&amp;'年度変更及び医療費グラフデータ等'!$A$8&amp;"年8月末被保険者数】"</f>
        <v>【令和2年8月末被保険者数】</v>
      </c>
      <c r="C76"/>
      <c r="D76"/>
      <c r="E76"/>
      <c r="F76" s="24"/>
      <c r="G76"/>
      <c r="H76"/>
      <c r="I76"/>
    </row>
    <row r="77" spans="2:10" ht="13.5">
      <c r="B77" s="157" t="s">
        <v>14</v>
      </c>
      <c r="C77" s="157"/>
      <c r="D77" s="157" t="s">
        <v>15</v>
      </c>
      <c r="E77" s="157" t="s">
        <v>21</v>
      </c>
      <c r="F77" s="157" t="s">
        <v>35</v>
      </c>
      <c r="G77" s="14" t="s">
        <v>22</v>
      </c>
      <c r="H77" s="14" t="s">
        <v>23</v>
      </c>
      <c r="I77" s="158" t="s">
        <v>81</v>
      </c>
      <c r="J77" s="48" t="s">
        <v>78</v>
      </c>
    </row>
    <row r="78" spans="2:10" ht="13.5">
      <c r="B78" s="157"/>
      <c r="C78" s="157"/>
      <c r="D78" s="157"/>
      <c r="E78" s="157"/>
      <c r="F78" s="157"/>
      <c r="G78" s="15" t="s">
        <v>24</v>
      </c>
      <c r="H78" s="15" t="s">
        <v>25</v>
      </c>
      <c r="I78" s="157"/>
      <c r="J78" s="15" t="s">
        <v>79</v>
      </c>
    </row>
    <row r="79" spans="2:10" ht="15">
      <c r="B79" s="159" t="s">
        <v>16</v>
      </c>
      <c r="C79" s="159"/>
      <c r="D79" s="13"/>
      <c r="E79" s="13">
        <f>'年度変更及び医療費グラフデータ等'!E53</f>
        <v>216555</v>
      </c>
      <c r="F79" s="61">
        <f>(D79/E79-1)*100</f>
        <v>-100</v>
      </c>
      <c r="G79" s="13"/>
      <c r="H79" s="13"/>
      <c r="I79" s="13"/>
      <c r="J79" s="13"/>
    </row>
    <row r="80" spans="2:10" ht="15">
      <c r="B80" s="160" t="s">
        <v>17</v>
      </c>
      <c r="C80" s="12" t="s">
        <v>18</v>
      </c>
      <c r="D80" s="13"/>
      <c r="E80" s="13">
        <f>'年度変更及び医療費グラフデータ等'!E54</f>
        <v>498</v>
      </c>
      <c r="F80" s="61">
        <f>(D80/E80-1)*100</f>
        <v>-100</v>
      </c>
      <c r="G80" s="52"/>
      <c r="H80" s="52"/>
      <c r="I80" s="52"/>
      <c r="J80" s="52"/>
    </row>
    <row r="81" spans="2:10" ht="15">
      <c r="B81" s="160"/>
      <c r="C81" s="12" t="s">
        <v>19</v>
      </c>
      <c r="D81" s="13"/>
      <c r="E81" s="13">
        <f>'年度変更及び医療費グラフデータ等'!E55</f>
        <v>9</v>
      </c>
      <c r="F81" s="61">
        <f>(D81/E81-1)*100</f>
        <v>-100</v>
      </c>
      <c r="G81" s="52"/>
      <c r="H81" s="52"/>
      <c r="I81" s="13"/>
      <c r="J81" s="52"/>
    </row>
    <row r="82" spans="2:10" ht="15">
      <c r="B82" s="160"/>
      <c r="C82" s="12" t="s">
        <v>20</v>
      </c>
      <c r="D82" s="13"/>
      <c r="E82" s="13">
        <f>'年度変更及び医療費グラフデータ等'!E56</f>
        <v>507</v>
      </c>
      <c r="F82" s="61">
        <f>(D82/E82-1)*100</f>
        <v>-100</v>
      </c>
      <c r="G82" s="52"/>
      <c r="H82" s="52"/>
      <c r="I82" s="13"/>
      <c r="J82" s="52"/>
    </row>
    <row r="83" spans="2:10" ht="15">
      <c r="B83" s="159" t="s">
        <v>1</v>
      </c>
      <c r="C83" s="159"/>
      <c r="D83" s="13"/>
      <c r="E83" s="13">
        <f>'年度変更及び医療費グラフデータ等'!E57</f>
        <v>217062</v>
      </c>
      <c r="F83" s="61">
        <f>(D83/E83-1)*100</f>
        <v>-100</v>
      </c>
      <c r="G83" s="13"/>
      <c r="H83" s="13"/>
      <c r="I83" s="13"/>
      <c r="J83" s="13"/>
    </row>
    <row r="84" ht="12">
      <c r="F84" s="25"/>
    </row>
    <row r="85" spans="2:9" ht="12">
      <c r="B85" t="str">
        <f>"【令和"&amp;'年度変更及び医療費グラフデータ等'!$A$8&amp;"年9月末被保険者数】"</f>
        <v>【令和2年9月末被保険者数】</v>
      </c>
      <c r="C85"/>
      <c r="D85"/>
      <c r="E85"/>
      <c r="F85" s="24"/>
      <c r="G85"/>
      <c r="H85"/>
      <c r="I85"/>
    </row>
    <row r="86" spans="2:10" ht="13.5">
      <c r="B86" s="157" t="s">
        <v>14</v>
      </c>
      <c r="C86" s="157"/>
      <c r="D86" s="157" t="s">
        <v>15</v>
      </c>
      <c r="E86" s="157" t="s">
        <v>21</v>
      </c>
      <c r="F86" s="157" t="s">
        <v>35</v>
      </c>
      <c r="G86" s="14" t="s">
        <v>22</v>
      </c>
      <c r="H86" s="14" t="s">
        <v>23</v>
      </c>
      <c r="I86" s="158" t="s">
        <v>81</v>
      </c>
      <c r="J86" s="48" t="s">
        <v>78</v>
      </c>
    </row>
    <row r="87" spans="2:10" ht="13.5">
      <c r="B87" s="157"/>
      <c r="C87" s="157"/>
      <c r="D87" s="157"/>
      <c r="E87" s="157"/>
      <c r="F87" s="157"/>
      <c r="G87" s="15" t="s">
        <v>24</v>
      </c>
      <c r="H87" s="15" t="s">
        <v>25</v>
      </c>
      <c r="I87" s="157"/>
      <c r="J87" s="15" t="s">
        <v>79</v>
      </c>
    </row>
    <row r="88" spans="2:10" ht="15">
      <c r="B88" s="159" t="s">
        <v>16</v>
      </c>
      <c r="C88" s="159"/>
      <c r="D88" s="96"/>
      <c r="E88" s="13">
        <f>'年度変更及び医療費グラフデータ等'!E62</f>
        <v>215538</v>
      </c>
      <c r="F88" s="97">
        <f>(D88/E88-1)*100</f>
        <v>-100</v>
      </c>
      <c r="G88" s="96"/>
      <c r="H88" s="96"/>
      <c r="I88" s="96"/>
      <c r="J88" s="96"/>
    </row>
    <row r="89" spans="2:10" ht="15">
      <c r="B89" s="160" t="s">
        <v>17</v>
      </c>
      <c r="C89" s="12" t="s">
        <v>18</v>
      </c>
      <c r="D89" s="96"/>
      <c r="E89" s="13">
        <f>'年度変更及び医療費グラフデータ等'!E63</f>
        <v>432</v>
      </c>
      <c r="F89" s="97">
        <f>(D89/E89-1)*100</f>
        <v>-100</v>
      </c>
      <c r="G89" s="6"/>
      <c r="H89" s="6"/>
      <c r="I89" s="6"/>
      <c r="J89" s="6"/>
    </row>
    <row r="90" spans="2:10" ht="15">
      <c r="B90" s="160"/>
      <c r="C90" s="12" t="s">
        <v>19</v>
      </c>
      <c r="D90" s="96"/>
      <c r="E90" s="13">
        <f>'年度変更及び医療費グラフデータ等'!E64</f>
        <v>7</v>
      </c>
      <c r="F90" s="97">
        <f>(D90/E90-1)*100</f>
        <v>-100</v>
      </c>
      <c r="G90" s="6"/>
      <c r="H90" s="6"/>
      <c r="I90" s="96"/>
      <c r="J90" s="6"/>
    </row>
    <row r="91" spans="2:10" ht="15">
      <c r="B91" s="160"/>
      <c r="C91" s="12" t="s">
        <v>20</v>
      </c>
      <c r="D91" s="96"/>
      <c r="E91" s="13">
        <f>'年度変更及び医療費グラフデータ等'!E65</f>
        <v>439</v>
      </c>
      <c r="F91" s="97">
        <f>(D91/E91-1)*100</f>
        <v>-100</v>
      </c>
      <c r="G91" s="6"/>
      <c r="H91" s="6"/>
      <c r="I91" s="96"/>
      <c r="J91" s="6"/>
    </row>
    <row r="92" spans="2:10" ht="15">
      <c r="B92" s="159" t="s">
        <v>1</v>
      </c>
      <c r="C92" s="159"/>
      <c r="D92" s="96"/>
      <c r="E92" s="13">
        <f>'年度変更及び医療費グラフデータ等'!E66</f>
        <v>215977</v>
      </c>
      <c r="F92" s="97">
        <f>(D92/E92-1)*100</f>
        <v>-100</v>
      </c>
      <c r="G92" s="96"/>
      <c r="H92" s="96"/>
      <c r="I92" s="96"/>
      <c r="J92" s="96"/>
    </row>
    <row r="93" ht="12">
      <c r="F93" s="25"/>
    </row>
    <row r="94" spans="2:9" ht="12">
      <c r="B94" t="str">
        <f>"【令和"&amp;'年度変更及び医療費グラフデータ等'!$A$8&amp;"年10月末被保険者数】"</f>
        <v>【令和2年10月末被保険者数】</v>
      </c>
      <c r="C94"/>
      <c r="D94"/>
      <c r="E94"/>
      <c r="F94" s="24"/>
      <c r="G94"/>
      <c r="H94"/>
      <c r="I94"/>
    </row>
    <row r="95" spans="2:10" ht="13.5">
      <c r="B95" s="157" t="s">
        <v>14</v>
      </c>
      <c r="C95" s="157"/>
      <c r="D95" s="157" t="s">
        <v>15</v>
      </c>
      <c r="E95" s="157" t="s">
        <v>21</v>
      </c>
      <c r="F95" s="157" t="s">
        <v>35</v>
      </c>
      <c r="G95" s="14" t="s">
        <v>22</v>
      </c>
      <c r="H95" s="14" t="s">
        <v>23</v>
      </c>
      <c r="I95" s="158" t="s">
        <v>81</v>
      </c>
      <c r="J95" s="48" t="s">
        <v>78</v>
      </c>
    </row>
    <row r="96" spans="2:10" ht="13.5">
      <c r="B96" s="157"/>
      <c r="C96" s="157"/>
      <c r="D96" s="157"/>
      <c r="E96" s="157"/>
      <c r="F96" s="157"/>
      <c r="G96" s="15" t="s">
        <v>24</v>
      </c>
      <c r="H96" s="15" t="s">
        <v>25</v>
      </c>
      <c r="I96" s="157"/>
      <c r="J96" s="15" t="s">
        <v>79</v>
      </c>
    </row>
    <row r="97" spans="2:10" ht="15">
      <c r="B97" s="159" t="s">
        <v>16</v>
      </c>
      <c r="C97" s="159"/>
      <c r="D97" s="96"/>
      <c r="E97" s="13">
        <f>'年度変更及び医療費グラフデータ等'!E71</f>
        <v>214893</v>
      </c>
      <c r="F97" s="61">
        <f>(D97/E97-1)*100</f>
        <v>-100</v>
      </c>
      <c r="G97" s="96"/>
      <c r="H97" s="96"/>
      <c r="I97" s="96"/>
      <c r="J97" s="96"/>
    </row>
    <row r="98" spans="2:10" ht="15">
      <c r="B98" s="160" t="s">
        <v>17</v>
      </c>
      <c r="C98" s="12" t="s">
        <v>18</v>
      </c>
      <c r="D98" s="96"/>
      <c r="E98" s="13">
        <f>'年度変更及び医療費グラフデータ等'!E72</f>
        <v>366</v>
      </c>
      <c r="F98" s="61">
        <f>(D98/E98-1)*100</f>
        <v>-100</v>
      </c>
      <c r="G98" s="6"/>
      <c r="H98" s="6"/>
      <c r="I98" s="6"/>
      <c r="J98" s="6"/>
    </row>
    <row r="99" spans="2:10" ht="15">
      <c r="B99" s="160"/>
      <c r="C99" s="12" t="s">
        <v>19</v>
      </c>
      <c r="D99" s="96"/>
      <c r="E99" s="13">
        <f>'年度変更及び医療費グラフデータ等'!E73</f>
        <v>4</v>
      </c>
      <c r="F99" s="61">
        <f>(D99/E99-1)*100</f>
        <v>-100</v>
      </c>
      <c r="G99" s="6"/>
      <c r="H99" s="6"/>
      <c r="I99" s="96"/>
      <c r="J99" s="6"/>
    </row>
    <row r="100" spans="2:10" ht="15">
      <c r="B100" s="160"/>
      <c r="C100" s="12" t="s">
        <v>20</v>
      </c>
      <c r="D100" s="96"/>
      <c r="E100" s="13">
        <f>'年度変更及び医療費グラフデータ等'!E74</f>
        <v>370</v>
      </c>
      <c r="F100" s="61">
        <f>(D100/E100-1)*100</f>
        <v>-100</v>
      </c>
      <c r="G100" s="6"/>
      <c r="H100" s="6"/>
      <c r="I100" s="96"/>
      <c r="J100" s="6"/>
    </row>
    <row r="101" spans="2:10" ht="15">
      <c r="B101" s="159" t="s">
        <v>1</v>
      </c>
      <c r="C101" s="159"/>
      <c r="D101" s="96"/>
      <c r="E101" s="13">
        <f>'年度変更及び医療費グラフデータ等'!E75</f>
        <v>215263</v>
      </c>
      <c r="F101" s="61">
        <f>(D101/E101-1)*100</f>
        <v>-100</v>
      </c>
      <c r="G101" s="96"/>
      <c r="H101" s="96"/>
      <c r="I101" s="96"/>
      <c r="J101" s="96"/>
    </row>
    <row r="102" ht="12">
      <c r="F102" s="25"/>
    </row>
    <row r="103" spans="2:9" ht="12">
      <c r="B103" t="str">
        <f>"【令和"&amp;'年度変更及び医療費グラフデータ等'!$A$8&amp;"年11月末被保険者数】"</f>
        <v>【令和2年11月末被保険者数】</v>
      </c>
      <c r="C103"/>
      <c r="D103"/>
      <c r="E103"/>
      <c r="F103" s="24"/>
      <c r="G103"/>
      <c r="H103"/>
      <c r="I103"/>
    </row>
    <row r="104" spans="2:10" ht="13.5">
      <c r="B104" s="157" t="s">
        <v>14</v>
      </c>
      <c r="C104" s="157"/>
      <c r="D104" s="157" t="s">
        <v>15</v>
      </c>
      <c r="E104" s="157" t="s">
        <v>21</v>
      </c>
      <c r="F104" s="157" t="s">
        <v>35</v>
      </c>
      <c r="G104" s="14" t="s">
        <v>22</v>
      </c>
      <c r="H104" s="14" t="s">
        <v>23</v>
      </c>
      <c r="I104" s="158" t="s">
        <v>81</v>
      </c>
      <c r="J104" s="48" t="s">
        <v>78</v>
      </c>
    </row>
    <row r="105" spans="2:10" ht="13.5">
      <c r="B105" s="157"/>
      <c r="C105" s="157"/>
      <c r="D105" s="157"/>
      <c r="E105" s="157"/>
      <c r="F105" s="157"/>
      <c r="G105" s="15" t="s">
        <v>24</v>
      </c>
      <c r="H105" s="15" t="s">
        <v>25</v>
      </c>
      <c r="I105" s="157"/>
      <c r="J105" s="15" t="s">
        <v>79</v>
      </c>
    </row>
    <row r="106" spans="2:10" ht="15">
      <c r="B106" s="159" t="s">
        <v>16</v>
      </c>
      <c r="C106" s="159"/>
      <c r="D106" s="13"/>
      <c r="E106" s="13">
        <f>'年度変更及び医療費グラフデータ等'!E80</f>
        <v>214244</v>
      </c>
      <c r="F106" s="61">
        <f>(D106/E106-1)*100</f>
        <v>-100</v>
      </c>
      <c r="G106" s="13"/>
      <c r="H106" s="13"/>
      <c r="I106" s="13"/>
      <c r="J106" s="13"/>
    </row>
    <row r="107" spans="2:10" ht="15">
      <c r="B107" s="160" t="s">
        <v>17</v>
      </c>
      <c r="C107" s="12" t="s">
        <v>18</v>
      </c>
      <c r="D107" s="13"/>
      <c r="E107" s="13">
        <f>'年度変更及び医療費グラフデータ等'!E81</f>
        <v>303</v>
      </c>
      <c r="F107" s="61">
        <f>(D107/E107-1)*100</f>
        <v>-100</v>
      </c>
      <c r="G107" s="52"/>
      <c r="H107" s="52"/>
      <c r="I107" s="52"/>
      <c r="J107" s="52"/>
    </row>
    <row r="108" spans="2:10" ht="15">
      <c r="B108" s="160"/>
      <c r="C108" s="12" t="s">
        <v>19</v>
      </c>
      <c r="D108" s="13"/>
      <c r="E108" s="13">
        <f>'年度変更及び医療費グラフデータ等'!E82</f>
        <v>4</v>
      </c>
      <c r="F108" s="61">
        <f>(D108/E108-1)*100</f>
        <v>-100</v>
      </c>
      <c r="G108" s="52"/>
      <c r="H108" s="52"/>
      <c r="I108" s="13"/>
      <c r="J108" s="52"/>
    </row>
    <row r="109" spans="2:10" ht="15">
      <c r="B109" s="160"/>
      <c r="C109" s="12" t="s">
        <v>20</v>
      </c>
      <c r="D109" s="13"/>
      <c r="E109" s="13">
        <f>'年度変更及び医療費グラフデータ等'!E83</f>
        <v>307</v>
      </c>
      <c r="F109" s="61">
        <f>(D109/E109-1)*100</f>
        <v>-100</v>
      </c>
      <c r="G109" s="52"/>
      <c r="H109" s="52"/>
      <c r="I109" s="13"/>
      <c r="J109" s="52"/>
    </row>
    <row r="110" spans="2:10" ht="15">
      <c r="B110" s="159" t="s">
        <v>1</v>
      </c>
      <c r="C110" s="159"/>
      <c r="D110" s="13"/>
      <c r="E110" s="13">
        <f>'年度変更及び医療費グラフデータ等'!E84</f>
        <v>214551</v>
      </c>
      <c r="F110" s="61">
        <f>(D110/E110-1)*100</f>
        <v>-100</v>
      </c>
      <c r="G110" s="13"/>
      <c r="H110" s="13"/>
      <c r="I110" s="13"/>
      <c r="J110" s="13"/>
    </row>
    <row r="111" ht="12">
      <c r="F111" s="25"/>
    </row>
    <row r="112" spans="2:11" ht="12">
      <c r="B112" t="str">
        <f>"【令和"&amp;'年度変更及び医療費グラフデータ等'!$A$8&amp;"年12月末被保険者数】"</f>
        <v>【令和2年12月末被保険者数】</v>
      </c>
      <c r="C112"/>
      <c r="D112"/>
      <c r="E112"/>
      <c r="F112" s="24"/>
      <c r="G112" s="51"/>
      <c r="H112"/>
      <c r="I112"/>
      <c r="J112" s="24"/>
      <c r="K112" s="51"/>
    </row>
    <row r="113" spans="2:10" ht="13.5">
      <c r="B113" s="157" t="s">
        <v>14</v>
      </c>
      <c r="C113" s="157"/>
      <c r="D113" s="157" t="s">
        <v>15</v>
      </c>
      <c r="E113" s="157" t="s">
        <v>21</v>
      </c>
      <c r="F113" s="157" t="s">
        <v>35</v>
      </c>
      <c r="G113" s="14" t="s">
        <v>22</v>
      </c>
      <c r="H113" s="14" t="s">
        <v>23</v>
      </c>
      <c r="I113" s="158" t="s">
        <v>81</v>
      </c>
      <c r="J113" s="48" t="s">
        <v>78</v>
      </c>
    </row>
    <row r="114" spans="2:10" ht="13.5">
      <c r="B114" s="157"/>
      <c r="C114" s="157"/>
      <c r="D114" s="157"/>
      <c r="E114" s="157"/>
      <c r="F114" s="157"/>
      <c r="G114" s="15" t="s">
        <v>24</v>
      </c>
      <c r="H114" s="15" t="s">
        <v>25</v>
      </c>
      <c r="I114" s="157"/>
      <c r="J114" s="15" t="s">
        <v>79</v>
      </c>
    </row>
    <row r="115" spans="2:10" ht="15">
      <c r="B115" s="159" t="s">
        <v>16</v>
      </c>
      <c r="C115" s="159"/>
      <c r="D115" s="13"/>
      <c r="E115" s="13">
        <f>'年度変更及び医療費グラフデータ等'!E89</f>
        <v>213783</v>
      </c>
      <c r="F115" s="61">
        <f>(D115/E115-1)*100</f>
        <v>-100</v>
      </c>
      <c r="G115" s="13"/>
      <c r="H115" s="13"/>
      <c r="I115" s="13"/>
      <c r="J115" s="13"/>
    </row>
    <row r="116" spans="2:10" ht="15">
      <c r="B116" s="160" t="s">
        <v>17</v>
      </c>
      <c r="C116" s="12" t="s">
        <v>18</v>
      </c>
      <c r="D116" s="13"/>
      <c r="E116" s="13">
        <f>'年度変更及び医療費グラフデータ等'!E90</f>
        <v>257</v>
      </c>
      <c r="F116" s="61">
        <f>(D116/E116-1)*100</f>
        <v>-100</v>
      </c>
      <c r="G116" s="52"/>
      <c r="H116" s="52"/>
      <c r="I116" s="52"/>
      <c r="J116" s="52"/>
    </row>
    <row r="117" spans="2:10" ht="15">
      <c r="B117" s="160"/>
      <c r="C117" s="12" t="s">
        <v>19</v>
      </c>
      <c r="D117" s="13"/>
      <c r="E117" s="13">
        <f>'年度変更及び医療費グラフデータ等'!E91</f>
        <v>4</v>
      </c>
      <c r="F117" s="61">
        <f>(D117/E117-1)*100</f>
        <v>-100</v>
      </c>
      <c r="G117" s="52"/>
      <c r="H117" s="52"/>
      <c r="I117" s="13"/>
      <c r="J117" s="52"/>
    </row>
    <row r="118" spans="2:10" ht="15">
      <c r="B118" s="160"/>
      <c r="C118" s="12" t="s">
        <v>20</v>
      </c>
      <c r="D118" s="13"/>
      <c r="E118" s="13">
        <f>'年度変更及び医療費グラフデータ等'!E92</f>
        <v>261</v>
      </c>
      <c r="F118" s="61">
        <f>(D118/E118-1)*100</f>
        <v>-100</v>
      </c>
      <c r="G118" s="52"/>
      <c r="H118" s="52"/>
      <c r="I118" s="13"/>
      <c r="J118" s="52"/>
    </row>
    <row r="119" spans="2:12" ht="15">
      <c r="B119" s="159" t="s">
        <v>1</v>
      </c>
      <c r="C119" s="159"/>
      <c r="D119" s="13"/>
      <c r="E119" s="13">
        <f>'年度変更及び医療費グラフデータ等'!E93</f>
        <v>214044</v>
      </c>
      <c r="F119" s="61">
        <f>(D119/E119-1)*100</f>
        <v>-100</v>
      </c>
      <c r="G119" s="13"/>
      <c r="H119" s="13"/>
      <c r="I119" s="13"/>
      <c r="J119" s="13"/>
      <c r="L119" s="51"/>
    </row>
    <row r="120" ht="12">
      <c r="F120" s="25"/>
    </row>
    <row r="121" spans="2:11" ht="12">
      <c r="B121" t="str">
        <f>"【令和"&amp;'年度変更及び医療費グラフデータ等'!A7&amp;"年1月末被保険者数】"</f>
        <v>【令和3年1月末被保険者数】</v>
      </c>
      <c r="C121"/>
      <c r="D121"/>
      <c r="E121"/>
      <c r="F121" s="24"/>
      <c r="G121" s="51"/>
      <c r="H121"/>
      <c r="I121"/>
      <c r="J121" s="24"/>
      <c r="K121" s="51"/>
    </row>
    <row r="122" spans="2:13" ht="13.5">
      <c r="B122" s="157" t="s">
        <v>14</v>
      </c>
      <c r="C122" s="157"/>
      <c r="D122" s="157" t="s">
        <v>15</v>
      </c>
      <c r="E122" s="157" t="s">
        <v>21</v>
      </c>
      <c r="F122" s="157" t="s">
        <v>35</v>
      </c>
      <c r="G122" s="14" t="s">
        <v>22</v>
      </c>
      <c r="H122" s="14" t="s">
        <v>23</v>
      </c>
      <c r="I122" s="158" t="s">
        <v>81</v>
      </c>
      <c r="J122" s="48" t="s">
        <v>78</v>
      </c>
      <c r="M122" s="139"/>
    </row>
    <row r="123" spans="2:10" ht="13.5">
      <c r="B123" s="157"/>
      <c r="C123" s="157"/>
      <c r="D123" s="157"/>
      <c r="E123" s="157"/>
      <c r="F123" s="157"/>
      <c r="G123" s="15" t="s">
        <v>24</v>
      </c>
      <c r="H123" s="15" t="s">
        <v>25</v>
      </c>
      <c r="I123" s="157"/>
      <c r="J123" s="15" t="s">
        <v>79</v>
      </c>
    </row>
    <row r="124" spans="2:13" ht="15">
      <c r="B124" s="159" t="s">
        <v>16</v>
      </c>
      <c r="C124" s="159"/>
      <c r="D124" s="13"/>
      <c r="E124" s="13">
        <f>'年度変更及び医療費グラフデータ等'!E98</f>
        <v>213072</v>
      </c>
      <c r="F124" s="61">
        <f>(D124/E124-1)*100</f>
        <v>-100</v>
      </c>
      <c r="G124" s="13"/>
      <c r="H124" s="13"/>
      <c r="I124" s="13"/>
      <c r="J124" s="13"/>
      <c r="M124" s="51"/>
    </row>
    <row r="125" spans="2:10" ht="15">
      <c r="B125" s="160" t="s">
        <v>17</v>
      </c>
      <c r="C125" s="12" t="s">
        <v>18</v>
      </c>
      <c r="D125" s="13"/>
      <c r="E125" s="13">
        <f>'年度変更及び医療費グラフデータ等'!E99</f>
        <v>195</v>
      </c>
      <c r="F125" s="61">
        <f>(D125/E125-1)*100</f>
        <v>-100</v>
      </c>
      <c r="G125" s="52"/>
      <c r="H125" s="52"/>
      <c r="I125" s="52"/>
      <c r="J125" s="52"/>
    </row>
    <row r="126" spans="2:10" ht="15">
      <c r="B126" s="160"/>
      <c r="C126" s="12" t="s">
        <v>19</v>
      </c>
      <c r="D126" s="13"/>
      <c r="E126" s="13">
        <f>'年度変更及び医療費グラフデータ等'!E100</f>
        <v>2</v>
      </c>
      <c r="F126" s="61">
        <f>(D126/E126-1)*100</f>
        <v>-100</v>
      </c>
      <c r="G126" s="52"/>
      <c r="H126" s="52"/>
      <c r="I126" s="13"/>
      <c r="J126" s="52"/>
    </row>
    <row r="127" spans="2:10" ht="15">
      <c r="B127" s="160"/>
      <c r="C127" s="12" t="s">
        <v>20</v>
      </c>
      <c r="D127" s="13"/>
      <c r="E127" s="13">
        <f>'年度変更及び医療費グラフデータ等'!E101</f>
        <v>197</v>
      </c>
      <c r="F127" s="61">
        <f>(D127/E127-1)*100</f>
        <v>-100</v>
      </c>
      <c r="G127" s="52"/>
      <c r="H127" s="52"/>
      <c r="I127" s="13"/>
      <c r="J127" s="52"/>
    </row>
    <row r="128" spans="2:10" ht="15">
      <c r="B128" s="159" t="s">
        <v>1</v>
      </c>
      <c r="C128" s="159"/>
      <c r="D128" s="13"/>
      <c r="E128" s="13">
        <f>'年度変更及び医療費グラフデータ等'!E102</f>
        <v>213269</v>
      </c>
      <c r="F128" s="61">
        <f>(D128/E128-1)*100</f>
        <v>-100</v>
      </c>
      <c r="G128" s="87"/>
      <c r="H128" s="87"/>
      <c r="I128" s="87"/>
      <c r="J128" s="87"/>
    </row>
    <row r="129" spans="6:12" ht="12">
      <c r="F129" s="25"/>
      <c r="L129" s="51"/>
    </row>
    <row r="130" spans="2:11" ht="15">
      <c r="B130" t="str">
        <f>"【令和"&amp;'年度変更及び医療費グラフデータ等'!A7&amp;"年2月末被保険者数】"</f>
        <v>【令和3年2月末被保険者数】</v>
      </c>
      <c r="C130"/>
      <c r="D130" s="50"/>
      <c r="E130"/>
      <c r="F130" s="24"/>
      <c r="G130" s="50"/>
      <c r="H130"/>
      <c r="I130" s="24"/>
      <c r="J130" s="50"/>
      <c r="K130"/>
    </row>
    <row r="131" spans="2:10" ht="13.5">
      <c r="B131" s="157" t="s">
        <v>14</v>
      </c>
      <c r="C131" s="157"/>
      <c r="D131" s="157" t="s">
        <v>15</v>
      </c>
      <c r="E131" s="157" t="s">
        <v>21</v>
      </c>
      <c r="F131" s="157" t="s">
        <v>35</v>
      </c>
      <c r="G131" s="14" t="s">
        <v>22</v>
      </c>
      <c r="H131" s="14" t="s">
        <v>23</v>
      </c>
      <c r="I131" s="158" t="s">
        <v>81</v>
      </c>
      <c r="J131" s="48" t="s">
        <v>78</v>
      </c>
    </row>
    <row r="132" spans="2:10" ht="13.5">
      <c r="B132" s="157"/>
      <c r="C132" s="157"/>
      <c r="D132" s="157"/>
      <c r="E132" s="157"/>
      <c r="F132" s="157"/>
      <c r="G132" s="15" t="s">
        <v>24</v>
      </c>
      <c r="H132" s="15" t="s">
        <v>25</v>
      </c>
      <c r="I132" s="157"/>
      <c r="J132" s="15" t="s">
        <v>79</v>
      </c>
    </row>
    <row r="133" spans="2:10" ht="15">
      <c r="B133" s="159" t="s">
        <v>16</v>
      </c>
      <c r="C133" s="159"/>
      <c r="D133" s="13"/>
      <c r="E133" s="13">
        <f>'年度変更及び医療費グラフデータ等'!E107</f>
        <v>212313</v>
      </c>
      <c r="F133" s="61">
        <f>(D133/E133-1)*100</f>
        <v>-100</v>
      </c>
      <c r="G133" s="13"/>
      <c r="H133" s="13"/>
      <c r="I133" s="13"/>
      <c r="J133" s="13"/>
    </row>
    <row r="134" spans="2:13" ht="15">
      <c r="B134" s="160" t="s">
        <v>17</v>
      </c>
      <c r="C134" s="12" t="s">
        <v>18</v>
      </c>
      <c r="D134" s="13"/>
      <c r="E134" s="13">
        <f>'年度変更及び医療費グラフデータ等'!E108</f>
        <v>118</v>
      </c>
      <c r="F134" s="61">
        <f>(D134/E134-1)*100</f>
        <v>-100</v>
      </c>
      <c r="G134" s="52"/>
      <c r="H134" s="52"/>
      <c r="I134" s="52"/>
      <c r="J134" s="52"/>
      <c r="M134" s="51"/>
    </row>
    <row r="135" spans="2:10" ht="15">
      <c r="B135" s="160"/>
      <c r="C135" s="12" t="s">
        <v>19</v>
      </c>
      <c r="D135" s="13"/>
      <c r="E135" s="13">
        <f>'年度変更及び医療費グラフデータ等'!E109</f>
        <v>1</v>
      </c>
      <c r="F135" s="61">
        <f>(D135/E135-1)*100</f>
        <v>-100</v>
      </c>
      <c r="G135" s="52"/>
      <c r="H135" s="52"/>
      <c r="I135" s="13"/>
      <c r="J135" s="52"/>
    </row>
    <row r="136" spans="2:10" ht="15">
      <c r="B136" s="160"/>
      <c r="C136" s="12" t="s">
        <v>20</v>
      </c>
      <c r="D136" s="13"/>
      <c r="E136" s="13">
        <f>'年度変更及び医療費グラフデータ等'!E110</f>
        <v>119</v>
      </c>
      <c r="F136" s="61">
        <f>(D136/E136-1)*100</f>
        <v>-100</v>
      </c>
      <c r="G136" s="52"/>
      <c r="H136" s="52"/>
      <c r="I136" s="13"/>
      <c r="J136" s="52"/>
    </row>
    <row r="137" spans="2:10" ht="15">
      <c r="B137" s="159" t="s">
        <v>1</v>
      </c>
      <c r="C137" s="159"/>
      <c r="D137" s="13"/>
      <c r="E137" s="13">
        <f>'年度変更及び医療費グラフデータ等'!E111</f>
        <v>212432</v>
      </c>
      <c r="F137" s="61">
        <f>(D137/E137-1)*100</f>
        <v>-100</v>
      </c>
      <c r="G137" s="13"/>
      <c r="H137" s="13"/>
      <c r="I137" s="13"/>
      <c r="J137" s="13"/>
    </row>
    <row r="139" ht="12">
      <c r="L139" s="51"/>
    </row>
    <row r="144" ht="15">
      <c r="M144" s="50"/>
    </row>
  </sheetData>
  <sheetProtection/>
  <mergeCells count="96">
    <mergeCell ref="E41:E42"/>
    <mergeCell ref="B32:C33"/>
    <mergeCell ref="D32:D33"/>
    <mergeCell ref="E32:E33"/>
    <mergeCell ref="F32:F33"/>
    <mergeCell ref="I32:I33"/>
    <mergeCell ref="B34:C34"/>
    <mergeCell ref="F41:F42"/>
    <mergeCell ref="I41:I42"/>
    <mergeCell ref="D41:D42"/>
    <mergeCell ref="B43:C43"/>
    <mergeCell ref="B44:B46"/>
    <mergeCell ref="B47:C47"/>
    <mergeCell ref="B35:B37"/>
    <mergeCell ref="B38:C38"/>
    <mergeCell ref="B41:C42"/>
    <mergeCell ref="B50:C51"/>
    <mergeCell ref="D50:D51"/>
    <mergeCell ref="E50:E51"/>
    <mergeCell ref="F50:F51"/>
    <mergeCell ref="I50:I51"/>
    <mergeCell ref="B52:C52"/>
    <mergeCell ref="F59:F60"/>
    <mergeCell ref="I59:I60"/>
    <mergeCell ref="B61:C61"/>
    <mergeCell ref="B62:B64"/>
    <mergeCell ref="B65:C65"/>
    <mergeCell ref="B53:B55"/>
    <mergeCell ref="B56:C56"/>
    <mergeCell ref="B59:C60"/>
    <mergeCell ref="D59:D60"/>
    <mergeCell ref="E59:E60"/>
    <mergeCell ref="B68:C69"/>
    <mergeCell ref="D68:D69"/>
    <mergeCell ref="E68:E69"/>
    <mergeCell ref="F68:F69"/>
    <mergeCell ref="I68:I69"/>
    <mergeCell ref="B70:C70"/>
    <mergeCell ref="F77:F78"/>
    <mergeCell ref="I77:I78"/>
    <mergeCell ref="B79:C79"/>
    <mergeCell ref="B80:B82"/>
    <mergeCell ref="B83:C83"/>
    <mergeCell ref="B71:B73"/>
    <mergeCell ref="B74:C74"/>
    <mergeCell ref="B77:C78"/>
    <mergeCell ref="D77:D78"/>
    <mergeCell ref="E77:E78"/>
    <mergeCell ref="B86:C87"/>
    <mergeCell ref="D86:D87"/>
    <mergeCell ref="E86:E87"/>
    <mergeCell ref="F86:F87"/>
    <mergeCell ref="I86:I87"/>
    <mergeCell ref="B88:C88"/>
    <mergeCell ref="F95:F96"/>
    <mergeCell ref="I95:I96"/>
    <mergeCell ref="B97:C97"/>
    <mergeCell ref="B98:B100"/>
    <mergeCell ref="B101:C101"/>
    <mergeCell ref="B89:B91"/>
    <mergeCell ref="B92:C92"/>
    <mergeCell ref="B95:C96"/>
    <mergeCell ref="D95:D96"/>
    <mergeCell ref="E95:E96"/>
    <mergeCell ref="B104:C105"/>
    <mergeCell ref="D104:D105"/>
    <mergeCell ref="E104:E105"/>
    <mergeCell ref="F104:F105"/>
    <mergeCell ref="I104:I105"/>
    <mergeCell ref="B106:C106"/>
    <mergeCell ref="F113:F114"/>
    <mergeCell ref="I113:I114"/>
    <mergeCell ref="B115:C115"/>
    <mergeCell ref="B116:B118"/>
    <mergeCell ref="B119:C119"/>
    <mergeCell ref="B107:B109"/>
    <mergeCell ref="B110:C110"/>
    <mergeCell ref="B113:C114"/>
    <mergeCell ref="D113:D114"/>
    <mergeCell ref="E113:E114"/>
    <mergeCell ref="B122:C123"/>
    <mergeCell ref="D122:D123"/>
    <mergeCell ref="E122:E123"/>
    <mergeCell ref="F122:F123"/>
    <mergeCell ref="I122:I123"/>
    <mergeCell ref="B124:C124"/>
    <mergeCell ref="F131:F132"/>
    <mergeCell ref="I131:I132"/>
    <mergeCell ref="B133:C133"/>
    <mergeCell ref="B134:B136"/>
    <mergeCell ref="B137:C137"/>
    <mergeCell ref="B125:B127"/>
    <mergeCell ref="B128:C128"/>
    <mergeCell ref="B131:C132"/>
    <mergeCell ref="D131:D132"/>
    <mergeCell ref="E131:E13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2"/>
  <rowBreaks count="2" manualBreakCount="2">
    <brk id="48" max="9" man="1"/>
    <brk id="9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O19"/>
  <sheetViews>
    <sheetView zoomScalePageLayoutView="0" workbookViewId="0" topLeftCell="A1">
      <selection activeCell="O15" sqref="O15:O19"/>
    </sheetView>
  </sheetViews>
  <sheetFormatPr defaultColWidth="9.140625" defaultRowHeight="12"/>
  <sheetData>
    <row r="11" spans="3:15" ht="12">
      <c r="C11" s="8" t="s">
        <v>83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3:15" ht="12">
      <c r="C12" s="4"/>
      <c r="D12" s="8" t="s">
        <v>105</v>
      </c>
      <c r="E12" s="8" t="s">
        <v>106</v>
      </c>
      <c r="F12" s="8" t="s">
        <v>107</v>
      </c>
      <c r="G12" s="8" t="s">
        <v>108</v>
      </c>
      <c r="H12" s="8" t="s">
        <v>109</v>
      </c>
      <c r="I12" s="8" t="s">
        <v>110</v>
      </c>
      <c r="J12" s="8" t="s">
        <v>111</v>
      </c>
      <c r="K12" s="8" t="s">
        <v>112</v>
      </c>
      <c r="L12" s="8" t="s">
        <v>113</v>
      </c>
      <c r="M12" s="8" t="s">
        <v>114</v>
      </c>
      <c r="N12" s="8" t="s">
        <v>115</v>
      </c>
      <c r="O12" s="8" t="s">
        <v>116</v>
      </c>
    </row>
    <row r="13" spans="3:15" ht="12">
      <c r="C13" s="4"/>
      <c r="D13" s="157" t="s">
        <v>15</v>
      </c>
      <c r="E13" s="157" t="s">
        <v>15</v>
      </c>
      <c r="F13" s="157" t="s">
        <v>15</v>
      </c>
      <c r="G13" s="157" t="s">
        <v>15</v>
      </c>
      <c r="H13" s="157" t="s">
        <v>15</v>
      </c>
      <c r="I13" s="157" t="s">
        <v>15</v>
      </c>
      <c r="J13" s="157" t="s">
        <v>15</v>
      </c>
      <c r="K13" s="157" t="s">
        <v>15</v>
      </c>
      <c r="L13" s="157" t="s">
        <v>15</v>
      </c>
      <c r="M13" s="157" t="s">
        <v>15</v>
      </c>
      <c r="N13" s="157" t="s">
        <v>15</v>
      </c>
      <c r="O13" s="157" t="s">
        <v>15</v>
      </c>
    </row>
    <row r="14" spans="3:15" ht="12">
      <c r="C14" s="4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</row>
    <row r="15" spans="3:15" ht="15">
      <c r="C15" s="4"/>
      <c r="D15" s="13">
        <v>232724</v>
      </c>
      <c r="E15" s="13">
        <v>235144</v>
      </c>
      <c r="F15" s="89">
        <v>233554</v>
      </c>
      <c r="G15" s="13">
        <v>232223</v>
      </c>
      <c r="H15" s="13">
        <v>230930</v>
      </c>
      <c r="I15" s="13">
        <v>230095</v>
      </c>
      <c r="J15" s="96">
        <v>229163</v>
      </c>
      <c r="K15" s="13">
        <v>228330</v>
      </c>
      <c r="L15" s="13">
        <v>227551</v>
      </c>
      <c r="M15" s="13">
        <v>227063</v>
      </c>
      <c r="N15" s="13">
        <v>226579</v>
      </c>
      <c r="O15" s="13">
        <v>225804</v>
      </c>
    </row>
    <row r="16" spans="3:15" ht="15">
      <c r="C16" s="4"/>
      <c r="D16" s="13">
        <v>6375</v>
      </c>
      <c r="E16" s="13">
        <v>6067</v>
      </c>
      <c r="F16" s="89">
        <v>5704</v>
      </c>
      <c r="G16" s="13">
        <v>5397</v>
      </c>
      <c r="H16" s="13">
        <v>5101</v>
      </c>
      <c r="I16" s="13">
        <v>4850</v>
      </c>
      <c r="J16" s="96">
        <v>4636</v>
      </c>
      <c r="K16" s="13">
        <v>4359</v>
      </c>
      <c r="L16" s="13">
        <v>4114</v>
      </c>
      <c r="M16" s="13">
        <v>3935</v>
      </c>
      <c r="N16" s="13">
        <v>3679</v>
      </c>
      <c r="O16" s="13">
        <v>3374</v>
      </c>
    </row>
    <row r="17" spans="3:15" ht="15">
      <c r="C17" s="4"/>
      <c r="D17" s="13">
        <v>806</v>
      </c>
      <c r="E17" s="13">
        <v>752</v>
      </c>
      <c r="F17" s="89">
        <v>697</v>
      </c>
      <c r="G17" s="13">
        <v>654</v>
      </c>
      <c r="H17" s="13">
        <v>604</v>
      </c>
      <c r="I17" s="13">
        <v>564</v>
      </c>
      <c r="J17" s="96">
        <v>523</v>
      </c>
      <c r="K17" s="13">
        <v>479</v>
      </c>
      <c r="L17" s="13">
        <v>439</v>
      </c>
      <c r="M17" s="13">
        <v>405</v>
      </c>
      <c r="N17" s="13">
        <v>361</v>
      </c>
      <c r="O17" s="13">
        <v>310</v>
      </c>
    </row>
    <row r="18" spans="3:15" ht="15">
      <c r="C18" s="4"/>
      <c r="D18" s="13">
        <v>7181</v>
      </c>
      <c r="E18" s="13">
        <v>6819</v>
      </c>
      <c r="F18" s="89">
        <v>6401</v>
      </c>
      <c r="G18" s="13">
        <v>6051</v>
      </c>
      <c r="H18" s="13">
        <v>5705</v>
      </c>
      <c r="I18" s="13">
        <v>5414</v>
      </c>
      <c r="J18" s="96">
        <v>5159</v>
      </c>
      <c r="K18" s="13">
        <v>4838</v>
      </c>
      <c r="L18" s="13">
        <v>4553</v>
      </c>
      <c r="M18" s="13">
        <v>4340</v>
      </c>
      <c r="N18" s="13">
        <v>4040</v>
      </c>
      <c r="O18" s="13">
        <v>3684</v>
      </c>
    </row>
    <row r="19" spans="3:15" ht="15">
      <c r="C19" s="4"/>
      <c r="D19" s="13">
        <v>239905</v>
      </c>
      <c r="E19" s="13">
        <v>241963</v>
      </c>
      <c r="F19" s="89">
        <v>239955</v>
      </c>
      <c r="G19" s="13">
        <v>238274</v>
      </c>
      <c r="H19" s="13">
        <v>236635</v>
      </c>
      <c r="I19" s="13">
        <v>235509</v>
      </c>
      <c r="J19" s="96">
        <v>234322</v>
      </c>
      <c r="K19" s="13">
        <v>233168</v>
      </c>
      <c r="L19" s="13">
        <v>232104</v>
      </c>
      <c r="M19" s="13">
        <v>231403</v>
      </c>
      <c r="N19" s="13">
        <v>230619</v>
      </c>
      <c r="O19" s="13">
        <v>229488</v>
      </c>
    </row>
  </sheetData>
  <sheetProtection/>
  <mergeCells count="12">
    <mergeCell ref="D13:D14"/>
    <mergeCell ref="E13:E14"/>
    <mergeCell ref="F13:F14"/>
    <mergeCell ref="G13:G14"/>
    <mergeCell ref="N13:N14"/>
    <mergeCell ref="O13:O14"/>
    <mergeCell ref="H13:H14"/>
    <mergeCell ref="I13:I14"/>
    <mergeCell ref="J13:J14"/>
    <mergeCell ref="K13:K14"/>
    <mergeCell ref="L13:L14"/>
    <mergeCell ref="M13:M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Y169"/>
  <sheetViews>
    <sheetView showGridLines="0" showRowColHeaders="0" showZeros="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"/>
  <cols>
    <col min="1" max="1" width="3.7109375" style="0" customWidth="1"/>
    <col min="2" max="2" width="26.00390625" style="0" bestFit="1" customWidth="1"/>
    <col min="3" max="5" width="18.7109375" style="0" customWidth="1"/>
    <col min="6" max="6" width="17.7109375" style="9" customWidth="1"/>
    <col min="7" max="7" width="9.00390625" style="9" customWidth="1"/>
    <col min="8" max="8" width="13.28125" style="9" bestFit="1" customWidth="1"/>
    <col min="9" max="9" width="12.421875" style="9" bestFit="1" customWidth="1"/>
    <col min="10" max="10" width="14.421875" style="8" bestFit="1" customWidth="1"/>
    <col min="11" max="11" width="14.421875" style="0" bestFit="1" customWidth="1"/>
    <col min="12" max="12" width="13.28125" style="0" customWidth="1"/>
    <col min="13" max="14" width="14.421875" style="0" bestFit="1" customWidth="1"/>
  </cols>
  <sheetData>
    <row r="1" ht="13.5" customHeight="1"/>
    <row r="2" spans="1:5" s="4" customFormat="1" ht="17.25">
      <c r="A2" s="10" t="s">
        <v>32</v>
      </c>
      <c r="B2" s="11"/>
      <c r="C2" s="11"/>
      <c r="D2" s="11"/>
      <c r="E2" s="11"/>
    </row>
    <row r="3" spans="3:19" ht="13.5" customHeight="1">
      <c r="C3" s="1"/>
      <c r="F3" s="80"/>
      <c r="G3" s="74"/>
      <c r="H3" s="74"/>
      <c r="I3" s="74"/>
      <c r="J3" s="72"/>
      <c r="K3" s="83"/>
      <c r="L3" s="83"/>
      <c r="M3" s="83"/>
      <c r="N3" s="83"/>
      <c r="O3" s="83"/>
      <c r="P3" s="83"/>
      <c r="Q3" s="83"/>
      <c r="R3" s="83"/>
      <c r="S3" s="83"/>
    </row>
    <row r="4" spans="6:24" ht="13.5" customHeight="1">
      <c r="F4" s="80"/>
      <c r="G4" s="74"/>
      <c r="H4" s="81"/>
      <c r="I4" s="81"/>
      <c r="J4" s="82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6:24" ht="13.5" customHeight="1">
      <c r="F5" s="74"/>
      <c r="G5" s="74"/>
      <c r="H5" s="81"/>
      <c r="I5" s="74"/>
      <c r="J5" s="72"/>
      <c r="K5" s="83"/>
      <c r="L5" s="82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5:24" ht="13.5" customHeight="1">
      <c r="E6" s="2"/>
      <c r="F6" s="74"/>
      <c r="G6" s="74"/>
      <c r="H6" s="81"/>
      <c r="I6" s="74"/>
      <c r="J6" s="72"/>
      <c r="K6" s="83"/>
      <c r="L6" s="84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</row>
    <row r="7" spans="1:24" ht="13.5" customHeight="1">
      <c r="A7" s="117"/>
      <c r="F7" s="74"/>
      <c r="G7" s="74"/>
      <c r="H7" s="81"/>
      <c r="I7" s="74"/>
      <c r="J7" s="72"/>
      <c r="K7" s="83"/>
      <c r="L7" s="84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</row>
    <row r="8" spans="6:24" ht="13.5" customHeight="1">
      <c r="F8" s="80"/>
      <c r="G8" s="74"/>
      <c r="H8" s="81"/>
      <c r="I8" s="74"/>
      <c r="J8" s="72"/>
      <c r="K8" s="83"/>
      <c r="L8" s="84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</row>
    <row r="9" spans="6:24" ht="13.5" customHeight="1">
      <c r="F9" s="80"/>
      <c r="G9" s="74"/>
      <c r="H9" s="81"/>
      <c r="I9" s="74"/>
      <c r="J9" s="72"/>
      <c r="K9" s="83"/>
      <c r="L9" s="84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5:24" ht="13.5" customHeight="1">
      <c r="E10" s="7"/>
      <c r="F10" s="74"/>
      <c r="G10" s="80"/>
      <c r="H10" s="81"/>
      <c r="I10" s="74"/>
      <c r="J10" s="72"/>
      <c r="K10" s="83"/>
      <c r="L10" s="84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5:24" ht="13.5" customHeight="1">
      <c r="E11" s="5"/>
      <c r="F11" s="75"/>
      <c r="G11" s="75"/>
      <c r="H11" s="81"/>
      <c r="I11" s="74"/>
      <c r="J11" s="72"/>
      <c r="K11" s="83"/>
      <c r="L11" s="84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</row>
    <row r="12" spans="5:24" ht="13.5" customHeight="1">
      <c r="E12" s="5"/>
      <c r="F12" s="75"/>
      <c r="G12" s="74"/>
      <c r="H12" s="75"/>
      <c r="I12" s="74"/>
      <c r="J12" s="72"/>
      <c r="K12" s="83"/>
      <c r="L12" s="84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6:24" ht="13.5" customHeight="1">
      <c r="F13" s="75"/>
      <c r="G13" s="74"/>
      <c r="H13" s="75"/>
      <c r="I13" s="74"/>
      <c r="J13" s="72"/>
      <c r="K13" s="83"/>
      <c r="L13" s="84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</row>
    <row r="14" spans="6:24" ht="13.5" customHeight="1">
      <c r="F14" s="74"/>
      <c r="G14" s="74"/>
      <c r="H14" s="80"/>
      <c r="I14" s="74"/>
      <c r="J14" s="72"/>
      <c r="K14" s="83"/>
      <c r="L14" s="84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</row>
    <row r="15" spans="6:24" ht="13.5" customHeight="1">
      <c r="F15" s="74"/>
      <c r="G15" s="74"/>
      <c r="H15" s="80"/>
      <c r="I15" s="74"/>
      <c r="J15" s="72"/>
      <c r="K15" s="83"/>
      <c r="L15" s="84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</row>
    <row r="16" spans="6:24" ht="13.5" customHeight="1">
      <c r="F16" s="74"/>
      <c r="G16" s="74"/>
      <c r="H16" s="74"/>
      <c r="I16" s="74"/>
      <c r="J16" s="72"/>
      <c r="K16" s="83"/>
      <c r="L16" s="84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</row>
    <row r="17" spans="6:24" ht="13.5" customHeight="1">
      <c r="F17" s="74"/>
      <c r="G17" s="74"/>
      <c r="H17" s="74"/>
      <c r="I17" s="74"/>
      <c r="J17" s="72"/>
      <c r="K17" s="83"/>
      <c r="L17" s="84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</row>
    <row r="18" spans="6:24" ht="13.5" customHeight="1">
      <c r="F18" s="74"/>
      <c r="G18" s="74"/>
      <c r="H18" s="74"/>
      <c r="I18" s="74"/>
      <c r="J18" s="72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</row>
    <row r="19" spans="6:19" ht="13.5" customHeight="1">
      <c r="F19" s="74"/>
      <c r="G19" s="74"/>
      <c r="H19" s="74"/>
      <c r="I19" s="74"/>
      <c r="J19" s="72"/>
      <c r="K19" s="83"/>
      <c r="L19" s="83"/>
      <c r="M19" s="83"/>
      <c r="N19" s="83"/>
      <c r="O19" s="83"/>
      <c r="P19" s="83"/>
      <c r="Q19" s="83"/>
      <c r="R19" s="83"/>
      <c r="S19" s="83"/>
    </row>
    <row r="20" spans="6:19" ht="13.5" customHeight="1">
      <c r="F20" s="74"/>
      <c r="G20" s="74"/>
      <c r="H20" s="74"/>
      <c r="I20" s="74"/>
      <c r="J20" s="72"/>
      <c r="K20" s="83"/>
      <c r="L20" s="83"/>
      <c r="M20" s="83"/>
      <c r="N20" s="83"/>
      <c r="O20" s="83"/>
      <c r="P20" s="83"/>
      <c r="Q20" s="83"/>
      <c r="R20" s="83"/>
      <c r="S20" s="83"/>
    </row>
    <row r="21" spans="6:19" ht="13.5" customHeight="1">
      <c r="F21" s="74"/>
      <c r="G21" s="74"/>
      <c r="H21" s="74"/>
      <c r="I21" s="74"/>
      <c r="J21" s="72"/>
      <c r="K21" s="83"/>
      <c r="L21" s="83"/>
      <c r="M21" s="83"/>
      <c r="N21" s="83"/>
      <c r="O21" s="83"/>
      <c r="P21" s="83"/>
      <c r="Q21" s="83"/>
      <c r="R21" s="83"/>
      <c r="S21" s="83"/>
    </row>
    <row r="22" spans="6:19" ht="13.5" customHeight="1">
      <c r="F22" s="74"/>
      <c r="G22" s="74"/>
      <c r="H22" s="75"/>
      <c r="I22" s="74"/>
      <c r="J22" s="72"/>
      <c r="K22" s="83"/>
      <c r="L22" s="83"/>
      <c r="M22" s="83"/>
      <c r="N22" s="83"/>
      <c r="O22" s="83"/>
      <c r="P22" s="83"/>
      <c r="Q22" s="83"/>
      <c r="R22" s="83"/>
      <c r="S22" s="83"/>
    </row>
    <row r="23" spans="6:19" ht="13.5" customHeight="1">
      <c r="F23" s="74"/>
      <c r="G23" s="74"/>
      <c r="H23" s="75"/>
      <c r="I23" s="74"/>
      <c r="J23" s="72"/>
      <c r="K23" s="83"/>
      <c r="L23" s="83"/>
      <c r="M23" s="83"/>
      <c r="N23" s="83"/>
      <c r="O23" s="83"/>
      <c r="P23" s="83"/>
      <c r="Q23" s="83"/>
      <c r="R23" s="83"/>
      <c r="S23" s="83"/>
    </row>
    <row r="24" spans="6:19" ht="13.5" customHeight="1">
      <c r="F24" s="74"/>
      <c r="G24" s="74"/>
      <c r="H24" s="74"/>
      <c r="I24" s="74"/>
      <c r="J24" s="72"/>
      <c r="K24" s="83"/>
      <c r="L24" s="83"/>
      <c r="M24" s="83"/>
      <c r="N24" s="83"/>
      <c r="O24" s="83"/>
      <c r="P24" s="83"/>
      <c r="Q24" s="83"/>
      <c r="R24" s="83"/>
      <c r="S24" s="83"/>
    </row>
    <row r="25" spans="6:19" ht="13.5" customHeight="1">
      <c r="F25" s="74"/>
      <c r="G25" s="74"/>
      <c r="H25" s="74"/>
      <c r="I25" s="74"/>
      <c r="J25" s="72"/>
      <c r="K25" s="83"/>
      <c r="L25" s="83"/>
      <c r="M25" s="83"/>
      <c r="N25" s="83"/>
      <c r="O25" s="83"/>
      <c r="P25" s="83"/>
      <c r="Q25" s="83"/>
      <c r="R25" s="83"/>
      <c r="S25" s="83"/>
    </row>
    <row r="26" spans="6:19" ht="13.5" customHeight="1">
      <c r="F26" s="74"/>
      <c r="G26" s="74"/>
      <c r="H26" s="74"/>
      <c r="I26" s="74"/>
      <c r="J26" s="72"/>
      <c r="K26" s="83"/>
      <c r="L26" s="83"/>
      <c r="M26" s="83"/>
      <c r="N26" s="83"/>
      <c r="O26" s="83"/>
      <c r="P26" s="83"/>
      <c r="Q26" s="83"/>
      <c r="R26" s="83"/>
      <c r="S26" s="83"/>
    </row>
    <row r="27" spans="2:14" ht="13.5" customHeight="1">
      <c r="B27" s="21"/>
      <c r="C27" s="21"/>
      <c r="D27" s="21"/>
      <c r="E27" s="21"/>
      <c r="F27" s="74"/>
      <c r="G27" s="74"/>
      <c r="H27" s="74"/>
      <c r="I27" s="74"/>
      <c r="J27" s="72"/>
      <c r="K27" s="83"/>
      <c r="L27" s="83"/>
      <c r="M27" s="83"/>
      <c r="N27" s="83"/>
    </row>
    <row r="28" spans="2:14" ht="13.5" customHeight="1">
      <c r="B28" s="21"/>
      <c r="C28" s="21"/>
      <c r="D28" s="21"/>
      <c r="E28" s="21"/>
      <c r="F28" s="74"/>
      <c r="G28" s="74"/>
      <c r="H28" s="74"/>
      <c r="I28" s="74"/>
      <c r="J28" s="72"/>
      <c r="K28" s="83"/>
      <c r="L28" s="83"/>
      <c r="M28" s="83"/>
      <c r="N28" s="83"/>
    </row>
    <row r="29" spans="2:14" ht="13.5" customHeight="1">
      <c r="B29" s="161" t="str">
        <f>"【医療費の支払額（令和"&amp;'年度変更及び医療費グラフデータ等'!$A$5&amp;"年3月診療分）】"</f>
        <v>【医療費の支払額（令和2年3月診療分）】</v>
      </c>
      <c r="C29" s="161"/>
      <c r="D29" s="161"/>
      <c r="E29" s="161"/>
      <c r="F29" s="74"/>
      <c r="G29" s="74"/>
      <c r="H29" s="74"/>
      <c r="I29" s="74"/>
      <c r="J29" s="72"/>
      <c r="K29" s="83"/>
      <c r="L29" s="83"/>
      <c r="M29" s="83"/>
      <c r="N29" s="83"/>
    </row>
    <row r="30" spans="2:5" ht="13.5" customHeight="1">
      <c r="B30" s="16" t="s">
        <v>14</v>
      </c>
      <c r="C30" s="16" t="s">
        <v>27</v>
      </c>
      <c r="D30" s="16" t="s">
        <v>28</v>
      </c>
      <c r="E30" s="16" t="s">
        <v>0</v>
      </c>
    </row>
    <row r="31" spans="2:5" ht="13.5" customHeight="1">
      <c r="B31" s="17" t="s">
        <v>29</v>
      </c>
      <c r="C31" s="18">
        <v>5593893822</v>
      </c>
      <c r="D31" s="18">
        <v>587167</v>
      </c>
      <c r="E31" s="86">
        <v>5594480989</v>
      </c>
    </row>
    <row r="32" spans="2:5" ht="13.5" customHeight="1">
      <c r="B32" s="17" t="s">
        <v>30</v>
      </c>
      <c r="C32" s="18">
        <f>'年度変更及び医療費グラフデータ等'!P7</f>
        <v>5482911560</v>
      </c>
      <c r="D32" s="18">
        <f>'年度変更及び医療費グラフデータ等'!Q7</f>
        <v>23713907</v>
      </c>
      <c r="E32" s="18">
        <f>'年度変更及び医療費グラフデータ等'!R7</f>
        <v>5506625467</v>
      </c>
    </row>
    <row r="33" spans="2:5" ht="13.5" customHeight="1">
      <c r="B33" s="17" t="s">
        <v>31</v>
      </c>
      <c r="C33" s="22">
        <f>(C31/C32-1)*100</f>
        <v>2.024148315826557</v>
      </c>
      <c r="D33" s="22">
        <f>(D31/D32-1)*100</f>
        <v>-97.5239550361735</v>
      </c>
      <c r="E33" s="22">
        <f>(E31/E32-1)*100</f>
        <v>1.595451198315545</v>
      </c>
    </row>
    <row r="34" spans="2:5" ht="13.5" customHeight="1">
      <c r="B34" s="21"/>
      <c r="C34" s="21"/>
      <c r="D34" s="21"/>
      <c r="E34" s="21"/>
    </row>
    <row r="35" spans="2:5" ht="13.5" customHeight="1">
      <c r="B35" s="161" t="str">
        <f>"【医療費の支払額（令和"&amp;'年度変更及び医療費グラフデータ等'!$A$5&amp;"年4月診療分）】"</f>
        <v>【医療費の支払額（令和2年4月診療分）】</v>
      </c>
      <c r="C35" s="161"/>
      <c r="D35" s="161"/>
      <c r="E35" s="161"/>
    </row>
    <row r="36" spans="2:5" ht="13.5" customHeight="1">
      <c r="B36" s="16" t="s">
        <v>14</v>
      </c>
      <c r="C36" s="16" t="s">
        <v>27</v>
      </c>
      <c r="D36" s="16" t="s">
        <v>28</v>
      </c>
      <c r="E36" s="16" t="s">
        <v>0</v>
      </c>
    </row>
    <row r="37" spans="2:5" ht="13.5" customHeight="1">
      <c r="B37" s="17" t="s">
        <v>29</v>
      </c>
      <c r="C37" s="18">
        <v>5229039554</v>
      </c>
      <c r="D37" s="18">
        <v>-13776</v>
      </c>
      <c r="E37" s="86">
        <v>5229025778</v>
      </c>
    </row>
    <row r="38" spans="2:6" ht="13.5" customHeight="1">
      <c r="B38" s="17" t="s">
        <v>30</v>
      </c>
      <c r="C38" s="18">
        <f>'年度変更及び医療費グラフデータ等'!P13</f>
        <v>5470735407</v>
      </c>
      <c r="D38" s="18">
        <f>'年度変更及び医療費グラフデータ等'!Q13</f>
        <v>14270780</v>
      </c>
      <c r="E38" s="18">
        <f>'年度変更及び医療費グラフデータ等'!R13</f>
        <v>5485006187</v>
      </c>
      <c r="F38" s="46"/>
    </row>
    <row r="39" spans="2:5" ht="13.5" customHeight="1">
      <c r="B39" s="17" t="s">
        <v>31</v>
      </c>
      <c r="C39" s="22">
        <f>(C37/C38-1)*100</f>
        <v>-4.41797738363916</v>
      </c>
      <c r="D39" s="22">
        <f>(D37/D38-1)*100</f>
        <v>-100.09653291550988</v>
      </c>
      <c r="E39" s="22">
        <f>(E37/E38-1)*100</f>
        <v>-4.666911946365682</v>
      </c>
    </row>
    <row r="40" spans="2:5" ht="13.5" customHeight="1">
      <c r="B40" s="21"/>
      <c r="C40" s="21"/>
      <c r="D40" s="21"/>
      <c r="E40" s="21"/>
    </row>
    <row r="41" spans="2:5" ht="13.5" customHeight="1">
      <c r="B41" s="161" t="str">
        <f>"【医療費の支払額（令和"&amp;'年度変更及び医療費グラフデータ等'!$A$8&amp;"年5月診療分）】"</f>
        <v>【医療費の支払額（令和2年5月診療分）】</v>
      </c>
      <c r="C41" s="161"/>
      <c r="D41" s="161"/>
      <c r="E41" s="161"/>
    </row>
    <row r="42" spans="2:5" ht="13.5" customHeight="1">
      <c r="B42" s="16" t="s">
        <v>14</v>
      </c>
      <c r="C42" s="16" t="s">
        <v>27</v>
      </c>
      <c r="D42" s="16" t="s">
        <v>28</v>
      </c>
      <c r="E42" s="16" t="s">
        <v>0</v>
      </c>
    </row>
    <row r="43" spans="2:5" ht="13.5" customHeight="1">
      <c r="B43" s="17" t="s">
        <v>29</v>
      </c>
      <c r="C43" s="18">
        <v>4808200385</v>
      </c>
      <c r="D43" s="18">
        <v>-59969</v>
      </c>
      <c r="E43" s="86">
        <v>4808140416</v>
      </c>
    </row>
    <row r="44" spans="2:6" ht="13.5" customHeight="1">
      <c r="B44" s="17" t="s">
        <v>30</v>
      </c>
      <c r="C44" s="18">
        <f>'年度変更及び医療費グラフデータ等'!P19</f>
        <v>5232956104</v>
      </c>
      <c r="D44" s="18">
        <f>'年度変更及び医療費グラフデータ等'!Q19</f>
        <v>11905335</v>
      </c>
      <c r="E44" s="18">
        <f>'年度変更及び医療費グラフデータ等'!R19</f>
        <v>5244861439</v>
      </c>
      <c r="F44" s="46">
        <f>'年度変更及び医療費グラフデータ等'!S19</f>
        <v>0</v>
      </c>
    </row>
    <row r="45" spans="2:5" ht="13.5" customHeight="1">
      <c r="B45" s="17" t="s">
        <v>31</v>
      </c>
      <c r="C45" s="22">
        <f>(C43/C44-1)*100</f>
        <v>-8.116936403791398</v>
      </c>
      <c r="D45" s="22">
        <f>(D43/D44-1)*100</f>
        <v>-100.503715351143</v>
      </c>
      <c r="E45" s="22">
        <f>(E43/E44-1)*100</f>
        <v>-8.32664557642282</v>
      </c>
    </row>
    <row r="46" ht="13.5" customHeight="1"/>
    <row r="47" spans="2:5" ht="13.5" customHeight="1">
      <c r="B47" s="161" t="str">
        <f>"【医療費の支払額（令和"&amp;'年度変更及び医療費グラフデータ等'!$A$8&amp;"年6月診療分）】"</f>
        <v>【医療費の支払額（令和2年6月診療分）】</v>
      </c>
      <c r="C47" s="161"/>
      <c r="D47" s="161"/>
      <c r="E47" s="161"/>
    </row>
    <row r="48" spans="2:5" ht="13.5" customHeight="1">
      <c r="B48" s="16" t="s">
        <v>14</v>
      </c>
      <c r="C48" s="16" t="s">
        <v>27</v>
      </c>
      <c r="D48" s="16" t="s">
        <v>28</v>
      </c>
      <c r="E48" s="16" t="s">
        <v>0</v>
      </c>
    </row>
    <row r="49" spans="2:5" ht="13.5" customHeight="1">
      <c r="B49" s="17" t="s">
        <v>29</v>
      </c>
      <c r="C49" s="18">
        <v>5465005318</v>
      </c>
      <c r="D49" s="18">
        <v>-129542</v>
      </c>
      <c r="E49" s="86">
        <v>5464875776</v>
      </c>
    </row>
    <row r="50" spans="2:6" ht="13.5" customHeight="1">
      <c r="B50" s="17" t="s">
        <v>30</v>
      </c>
      <c r="C50" s="18">
        <f>'年度変更及び医療費グラフデータ等'!P25</f>
        <v>5368041622</v>
      </c>
      <c r="D50" s="18">
        <f>'年度変更及び医療費グラフデータ等'!Q25</f>
        <v>10754003</v>
      </c>
      <c r="E50" s="18">
        <f>'年度変更及び医療費グラフデータ等'!R25</f>
        <v>5378795625</v>
      </c>
      <c r="F50" s="46"/>
    </row>
    <row r="51" spans="2:8" ht="13.5" customHeight="1">
      <c r="B51" s="17" t="s">
        <v>31</v>
      </c>
      <c r="C51" s="22">
        <f>(C49/C50-1)*100</f>
        <v>1.8063141612503664</v>
      </c>
      <c r="D51" s="22">
        <f>(D49/D50-1)*100</f>
        <v>-101.20459330353543</v>
      </c>
      <c r="E51" s="22">
        <f>(E49/E50-1)*100</f>
        <v>1.6003610659588885</v>
      </c>
      <c r="H51" s="46"/>
    </row>
    <row r="52" ht="13.5" customHeight="1"/>
    <row r="53" spans="2:5" ht="13.5" customHeight="1">
      <c r="B53" s="161" t="str">
        <f>"【医療費の支払額（令和"&amp;'年度変更及び医療費グラフデータ等'!$A$8&amp;"年7月診療分）】"</f>
        <v>【医療費の支払額（令和2年7月診療分）】</v>
      </c>
      <c r="C53" s="161"/>
      <c r="D53" s="161"/>
      <c r="E53" s="161"/>
    </row>
    <row r="54" spans="2:5" ht="13.5" customHeight="1">
      <c r="B54" s="16" t="s">
        <v>14</v>
      </c>
      <c r="C54" s="16" t="s">
        <v>27</v>
      </c>
      <c r="D54" s="16" t="s">
        <v>28</v>
      </c>
      <c r="E54" s="16" t="s">
        <v>0</v>
      </c>
    </row>
    <row r="55" spans="2:6" ht="13.5" customHeight="1">
      <c r="B55" s="17" t="s">
        <v>29</v>
      </c>
      <c r="C55" s="18">
        <v>5466010944</v>
      </c>
      <c r="D55" s="18">
        <v>28864</v>
      </c>
      <c r="E55" s="18">
        <v>5466039808</v>
      </c>
      <c r="F55" s="46"/>
    </row>
    <row r="56" spans="2:6" ht="13.5" customHeight="1">
      <c r="B56" s="17" t="s">
        <v>30</v>
      </c>
      <c r="C56" s="18">
        <f>'年度変更及び医療費グラフデータ等'!P31</f>
        <v>5738670072</v>
      </c>
      <c r="D56" s="18">
        <f>'年度変更及び医療費グラフデータ等'!Q31</f>
        <v>12311247</v>
      </c>
      <c r="E56" s="18">
        <f>'年度変更及び医療費グラフデータ等'!R31</f>
        <v>5750981319</v>
      </c>
      <c r="F56" s="46"/>
    </row>
    <row r="57" spans="2:5" ht="13.5" customHeight="1">
      <c r="B57" s="17" t="s">
        <v>31</v>
      </c>
      <c r="C57" s="22">
        <f>(C55/C56-1)*100</f>
        <v>-4.751259866468938</v>
      </c>
      <c r="D57" s="22">
        <f>(D55/D56-1)*100</f>
        <v>-99.76554771421611</v>
      </c>
      <c r="E57" s="22">
        <f>(E55/E56-1)*100</f>
        <v>-4.954658956352631</v>
      </c>
    </row>
    <row r="58" ht="13.5" customHeight="1"/>
    <row r="59" spans="2:5" ht="13.5" customHeight="1">
      <c r="B59" s="161" t="str">
        <f>"【医療費の支払額（令和"&amp;'年度変更及び医療費グラフデータ等'!$A$8&amp;"年8月診療分）】"</f>
        <v>【医療費の支払額（令和2年8月診療分）】</v>
      </c>
      <c r="C59" s="161"/>
      <c r="D59" s="161"/>
      <c r="E59" s="161"/>
    </row>
    <row r="60" spans="2:5" ht="13.5" customHeight="1">
      <c r="B60" s="16" t="s">
        <v>14</v>
      </c>
      <c r="C60" s="16" t="s">
        <v>27</v>
      </c>
      <c r="D60" s="16" t="s">
        <v>28</v>
      </c>
      <c r="E60" s="16" t="s">
        <v>0</v>
      </c>
    </row>
    <row r="61" spans="2:5" ht="13.5" customHeight="1">
      <c r="B61" s="17" t="s">
        <v>29</v>
      </c>
      <c r="C61" s="18"/>
      <c r="D61" s="18"/>
      <c r="E61" s="86"/>
    </row>
    <row r="62" spans="2:5" ht="13.5" customHeight="1">
      <c r="B62" s="17" t="s">
        <v>30</v>
      </c>
      <c r="C62" s="18">
        <f>'年度変更及び医療費グラフデータ等'!P37</f>
        <v>5309627259</v>
      </c>
      <c r="D62" s="18">
        <f>'年度変更及び医療費グラフデータ等'!Q37</f>
        <v>9231256</v>
      </c>
      <c r="E62" s="18">
        <f>'年度変更及び医療費グラフデータ等'!R37</f>
        <v>5318858515</v>
      </c>
    </row>
    <row r="63" spans="2:5" ht="13.5" customHeight="1">
      <c r="B63" s="17" t="s">
        <v>31</v>
      </c>
      <c r="C63" s="22">
        <f>(C61/C62-1)*100</f>
        <v>-100</v>
      </c>
      <c r="D63" s="22">
        <f>(D61/D62-1)*100</f>
        <v>-100</v>
      </c>
      <c r="E63" s="22">
        <f>(E61/E62-1)*100</f>
        <v>-100</v>
      </c>
    </row>
    <row r="64" spans="6:25" ht="13.5" customHeight="1">
      <c r="F64" s="74"/>
      <c r="G64" s="74"/>
      <c r="H64" s="74"/>
      <c r="I64" s="74"/>
      <c r="J64" s="72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2:25" ht="13.5" customHeight="1">
      <c r="B65" s="161" t="str">
        <f>"【医療費の支払額（令和"&amp;'年度変更及び医療費グラフデータ等'!$A$8&amp;"年9月診療分）】"</f>
        <v>【医療費の支払額（令和2年9月診療分）】</v>
      </c>
      <c r="C65" s="161"/>
      <c r="D65" s="161"/>
      <c r="E65" s="161"/>
      <c r="F65" s="74"/>
      <c r="G65" s="74"/>
      <c r="H65" s="74"/>
      <c r="I65" s="74"/>
      <c r="J65" s="72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2:25" ht="13.5" customHeight="1">
      <c r="B66" s="16" t="s">
        <v>14</v>
      </c>
      <c r="C66" s="16" t="s">
        <v>27</v>
      </c>
      <c r="D66" s="16" t="s">
        <v>28</v>
      </c>
      <c r="E66" s="16" t="s">
        <v>0</v>
      </c>
      <c r="F66" s="74"/>
      <c r="G66" s="74"/>
      <c r="H66" s="74"/>
      <c r="I66" s="74"/>
      <c r="J66" s="72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2:25" ht="13.5" customHeight="1">
      <c r="B67" s="17" t="s">
        <v>29</v>
      </c>
      <c r="C67" s="18"/>
      <c r="D67" s="18"/>
      <c r="E67" s="18"/>
      <c r="F67" s="74"/>
      <c r="G67" s="74"/>
      <c r="H67" s="74"/>
      <c r="I67" s="74"/>
      <c r="J67" s="72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2:25" ht="13.5" customHeight="1">
      <c r="B68" s="17" t="s">
        <v>30</v>
      </c>
      <c r="C68" s="18">
        <f>'年度変更及び医療費グラフデータ等'!P43</f>
        <v>5348877468</v>
      </c>
      <c r="D68" s="18">
        <f>'年度変更及び医療費グラフデータ等'!Q43</f>
        <v>5722061</v>
      </c>
      <c r="E68" s="18">
        <f>'年度変更及び医療費グラフデータ等'!R43</f>
        <v>5354599529</v>
      </c>
      <c r="F68" s="85"/>
      <c r="G68" s="74"/>
      <c r="H68" s="74"/>
      <c r="I68" s="74"/>
      <c r="J68" s="72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2:25" ht="13.5" customHeight="1">
      <c r="B69" s="17" t="s">
        <v>31</v>
      </c>
      <c r="C69" s="22">
        <f>(C67/C68-1)*100</f>
        <v>-100</v>
      </c>
      <c r="D69" s="22">
        <f>(D67/D68-1)*100</f>
        <v>-100</v>
      </c>
      <c r="E69" s="22">
        <f>(E67/E68-1)*100</f>
        <v>-100</v>
      </c>
      <c r="F69" s="74"/>
      <c r="G69" s="74"/>
      <c r="H69" s="74"/>
      <c r="I69" s="74"/>
      <c r="J69" s="72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6:25" ht="13.5" customHeight="1">
      <c r="F70" s="74"/>
      <c r="G70" s="74"/>
      <c r="H70" s="74"/>
      <c r="I70" s="74"/>
      <c r="J70" s="72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2:25" ht="13.5" customHeight="1">
      <c r="B71" s="161" t="str">
        <f>"【医療費の支払額（令和"&amp;'年度変更及び医療費グラフデータ等'!$A$8&amp;"年10月診療分）】"</f>
        <v>【医療費の支払額（令和2年10月診療分）】</v>
      </c>
      <c r="C71" s="161"/>
      <c r="D71" s="161"/>
      <c r="E71" s="161"/>
      <c r="F71" s="74"/>
      <c r="G71" s="74"/>
      <c r="H71" s="74"/>
      <c r="I71" s="74"/>
      <c r="J71" s="72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2:25" ht="13.5" customHeight="1">
      <c r="B72" s="16" t="s">
        <v>14</v>
      </c>
      <c r="C72" s="16" t="s">
        <v>27</v>
      </c>
      <c r="D72" s="16" t="s">
        <v>28</v>
      </c>
      <c r="E72" s="16" t="s">
        <v>0</v>
      </c>
      <c r="F72" s="74"/>
      <c r="G72" s="74"/>
      <c r="H72" s="74"/>
      <c r="I72" s="74"/>
      <c r="J72" s="72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2:25" ht="13.5" customHeight="1">
      <c r="B73" s="17" t="s">
        <v>29</v>
      </c>
      <c r="C73" s="18"/>
      <c r="D73" s="18"/>
      <c r="E73" s="18"/>
      <c r="F73" s="74"/>
      <c r="G73" s="74"/>
      <c r="H73" s="74"/>
      <c r="I73" s="74"/>
      <c r="J73" s="72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2:25" ht="13.5" customHeight="1">
      <c r="B74" s="17" t="s">
        <v>30</v>
      </c>
      <c r="C74" s="18">
        <f>'年度変更及び医療費グラフデータ等'!P49</f>
        <v>5710838302</v>
      </c>
      <c r="D74" s="18">
        <f>'年度変更及び医療費グラフデータ等'!Q49</f>
        <v>5396099</v>
      </c>
      <c r="E74" s="18">
        <f>'年度変更及び医療費グラフデータ等'!R49</f>
        <v>5716234401</v>
      </c>
      <c r="F74" s="85"/>
      <c r="G74" s="74"/>
      <c r="H74" s="74"/>
      <c r="I74" s="74"/>
      <c r="J74" s="72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2:25" ht="13.5" customHeight="1">
      <c r="B75" s="17" t="s">
        <v>31</v>
      </c>
      <c r="C75" s="22">
        <f>(C73/C74-1)*100</f>
        <v>-100</v>
      </c>
      <c r="D75" s="22">
        <f>(D73/D74-1)*100</f>
        <v>-100</v>
      </c>
      <c r="E75" s="22">
        <f>(E73/E74-1)*100</f>
        <v>-100</v>
      </c>
      <c r="F75" s="74"/>
      <c r="G75" s="74"/>
      <c r="H75" s="74"/>
      <c r="I75" s="74"/>
      <c r="J75" s="72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6:25" ht="13.5" customHeight="1">
      <c r="F76" s="74"/>
      <c r="G76" s="74"/>
      <c r="H76" s="74"/>
      <c r="I76" s="74"/>
      <c r="J76" s="72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2:25" ht="13.5" customHeight="1">
      <c r="B77" s="161" t="str">
        <f>"【医療費の支払額（令和"&amp;'年度変更及び医療費グラフデータ等'!$A$8&amp;"年11月診療分）】"</f>
        <v>【医療費の支払額（令和2年11月診療分）】</v>
      </c>
      <c r="C77" s="161"/>
      <c r="D77" s="161"/>
      <c r="E77" s="161"/>
      <c r="F77" s="74"/>
      <c r="G77" s="74"/>
      <c r="H77" s="74"/>
      <c r="I77" s="74"/>
      <c r="J77" s="72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2:25" ht="13.5" customHeight="1">
      <c r="B78" s="16" t="s">
        <v>14</v>
      </c>
      <c r="C78" s="16" t="s">
        <v>27</v>
      </c>
      <c r="D78" s="16" t="s">
        <v>28</v>
      </c>
      <c r="E78" s="16" t="s">
        <v>0</v>
      </c>
      <c r="F78" s="74"/>
      <c r="G78" s="74"/>
      <c r="H78" s="74"/>
      <c r="I78" s="74"/>
      <c r="J78" s="72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2:25" ht="13.5" customHeight="1">
      <c r="B79" s="17" t="s">
        <v>29</v>
      </c>
      <c r="C79" s="113"/>
      <c r="D79" s="113"/>
      <c r="E79" s="114"/>
      <c r="F79" s="74"/>
      <c r="G79" s="74"/>
      <c r="H79" s="74"/>
      <c r="I79" s="74"/>
      <c r="J79" s="72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2:25" ht="13.5" customHeight="1">
      <c r="B80" s="17" t="s">
        <v>30</v>
      </c>
      <c r="C80" s="18">
        <f>'年度変更及び医療費グラフデータ等'!P55</f>
        <v>5390607710</v>
      </c>
      <c r="D80" s="18">
        <f>'年度変更及び医療費グラフデータ等'!Q55</f>
        <v>6423950</v>
      </c>
      <c r="E80" s="18">
        <f>'年度変更及び医療費グラフデータ等'!R55</f>
        <v>5397031660</v>
      </c>
      <c r="F80" s="85"/>
      <c r="G80" s="74"/>
      <c r="H80" s="74"/>
      <c r="I80" s="74"/>
      <c r="J80" s="72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2:25" ht="13.5" customHeight="1">
      <c r="B81" s="17" t="s">
        <v>31</v>
      </c>
      <c r="C81" s="22">
        <f>(C79/C80-1)*100</f>
        <v>-100</v>
      </c>
      <c r="D81" s="22">
        <f>(D79/D80-1)*100</f>
        <v>-100</v>
      </c>
      <c r="E81" s="22">
        <f>(E79/E80-1)*100</f>
        <v>-100</v>
      </c>
      <c r="F81" s="74"/>
      <c r="G81" s="74"/>
      <c r="H81" s="74"/>
      <c r="I81" s="74"/>
      <c r="J81" s="72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</row>
    <row r="82" spans="6:25" ht="13.5" customHeight="1">
      <c r="F82" s="74"/>
      <c r="G82" s="74"/>
      <c r="H82" s="74"/>
      <c r="I82" s="74"/>
      <c r="J82" s="72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</row>
    <row r="83" spans="2:25" ht="13.5" customHeight="1">
      <c r="B83" s="161" t="str">
        <f>"【医療費の支払額（令和"&amp;'年度変更及び医療費グラフデータ等'!$A$8&amp;"年12月診療分）】"</f>
        <v>【医療費の支払額（令和2年12月診療分）】</v>
      </c>
      <c r="C83" s="161"/>
      <c r="D83" s="161"/>
      <c r="E83" s="161"/>
      <c r="F83" s="74"/>
      <c r="G83" s="74"/>
      <c r="H83" s="74"/>
      <c r="I83" s="74"/>
      <c r="J83" s="72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</row>
    <row r="84" spans="2:25" ht="13.5" customHeight="1">
      <c r="B84" s="16" t="s">
        <v>14</v>
      </c>
      <c r="C84" s="16" t="s">
        <v>27</v>
      </c>
      <c r="D84" s="16" t="s">
        <v>28</v>
      </c>
      <c r="E84" s="16" t="s">
        <v>0</v>
      </c>
      <c r="F84" s="74"/>
      <c r="G84" s="74"/>
      <c r="H84" s="74"/>
      <c r="I84" s="74"/>
      <c r="J84" s="72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</row>
    <row r="85" spans="2:25" ht="13.5" customHeight="1">
      <c r="B85" s="17" t="s">
        <v>29</v>
      </c>
      <c r="C85" s="18"/>
      <c r="D85" s="18"/>
      <c r="E85" s="18"/>
      <c r="F85" s="85"/>
      <c r="G85" s="74"/>
      <c r="H85" s="74"/>
      <c r="I85" s="74"/>
      <c r="J85" s="72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2:25" ht="13.5" customHeight="1">
      <c r="B86" s="17" t="s">
        <v>30</v>
      </c>
      <c r="C86" s="18">
        <f>'年度変更及び医療費グラフデータ等'!P61</f>
        <v>5655837036</v>
      </c>
      <c r="D86" s="18">
        <f>'年度変更及び医療費グラフデータ等'!Q61</f>
        <v>5435933</v>
      </c>
      <c r="E86" s="18">
        <f>'年度変更及び医療費グラフデータ等'!R61</f>
        <v>5661272969</v>
      </c>
      <c r="F86" s="85"/>
      <c r="G86" s="74"/>
      <c r="H86" s="74"/>
      <c r="I86" s="74"/>
      <c r="J86" s="72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</row>
    <row r="87" spans="2:25" ht="13.5" customHeight="1">
      <c r="B87" s="17" t="s">
        <v>31</v>
      </c>
      <c r="C87" s="22">
        <f>(C85/C86-1)*100</f>
        <v>-100</v>
      </c>
      <c r="D87" s="22">
        <f>(D85/D86-1)*100</f>
        <v>-100</v>
      </c>
      <c r="E87" s="22">
        <f>(E85/E86-1)*100</f>
        <v>-100</v>
      </c>
      <c r="F87" s="74"/>
      <c r="G87" s="74"/>
      <c r="H87" s="74"/>
      <c r="I87" s="74"/>
      <c r="J87" s="72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6:25" ht="13.5" customHeight="1">
      <c r="F88" s="74"/>
      <c r="G88" s="74"/>
      <c r="H88" s="74"/>
      <c r="I88" s="74"/>
      <c r="J88" s="72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</row>
    <row r="89" spans="2:25" ht="13.5" customHeight="1">
      <c r="B89" s="161" t="str">
        <f>"【医療費の支払額（令和"&amp;'年度変更及び医療費グラフデータ等'!A7&amp;"年1月診療分）】"</f>
        <v>【医療費の支払額（令和3年1月診療分）】</v>
      </c>
      <c r="C89" s="161"/>
      <c r="D89" s="161"/>
      <c r="E89" s="161"/>
      <c r="F89" s="74"/>
      <c r="G89" s="74"/>
      <c r="H89" s="74"/>
      <c r="I89" s="74"/>
      <c r="J89" s="72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</row>
    <row r="90" spans="2:25" ht="13.5" customHeight="1">
      <c r="B90" s="16" t="s">
        <v>14</v>
      </c>
      <c r="C90" s="16" t="s">
        <v>27</v>
      </c>
      <c r="D90" s="16" t="s">
        <v>28</v>
      </c>
      <c r="E90" s="16" t="s">
        <v>0</v>
      </c>
      <c r="F90" s="74"/>
      <c r="G90" s="74"/>
      <c r="H90" s="74"/>
      <c r="I90" s="74"/>
      <c r="J90" s="72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2:25" ht="13.5" customHeight="1">
      <c r="B91" s="17" t="s">
        <v>29</v>
      </c>
      <c r="C91" s="18"/>
      <c r="D91" s="18"/>
      <c r="E91" s="18"/>
      <c r="F91" s="74"/>
      <c r="G91" s="74"/>
      <c r="H91" s="74"/>
      <c r="I91" s="74"/>
      <c r="J91" s="72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2:25" ht="13.5" customHeight="1">
      <c r="B92" s="17" t="s">
        <v>30</v>
      </c>
      <c r="C92" s="18">
        <f>'年度変更及び医療費グラフデータ等'!P67</f>
        <v>5344096237</v>
      </c>
      <c r="D92" s="18">
        <f>'年度変更及び医療費グラフデータ等'!Q67</f>
        <v>2297063</v>
      </c>
      <c r="E92" s="18">
        <f>'年度変更及び医療費グラフデータ等'!R67</f>
        <v>5346393300</v>
      </c>
      <c r="F92" s="74"/>
      <c r="G92" s="74"/>
      <c r="H92" s="74"/>
      <c r="I92" s="74"/>
      <c r="J92" s="72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</row>
    <row r="93" spans="2:25" ht="13.5" customHeight="1">
      <c r="B93" s="17" t="s">
        <v>31</v>
      </c>
      <c r="C93" s="22">
        <f>(C91/C92-1)*100</f>
        <v>-100</v>
      </c>
      <c r="D93" s="22">
        <f>(D91/D92-1)*100</f>
        <v>-100</v>
      </c>
      <c r="E93" s="22">
        <f>(E91/E92-1)*100</f>
        <v>-100</v>
      </c>
      <c r="F93" s="74"/>
      <c r="G93" s="74"/>
      <c r="H93" s="74"/>
      <c r="I93" s="74"/>
      <c r="J93" s="72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</row>
    <row r="94" spans="6:25" ht="13.5" customHeight="1">
      <c r="F94" s="74"/>
      <c r="G94" s="74"/>
      <c r="H94" s="74"/>
      <c r="I94" s="74"/>
      <c r="J94" s="72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</row>
    <row r="95" spans="2:25" ht="13.5" customHeight="1">
      <c r="B95" s="161" t="str">
        <f>"【医療費の支払額（令和"&amp;'年度変更及び医療費グラフデータ等'!A7&amp;"年2月診療分）】"</f>
        <v>【医療費の支払額（令和3年2月診療分）】</v>
      </c>
      <c r="C95" s="161"/>
      <c r="D95" s="161"/>
      <c r="E95" s="161"/>
      <c r="F95" s="74"/>
      <c r="G95" s="74"/>
      <c r="H95" s="74"/>
      <c r="I95" s="74"/>
      <c r="J95" s="72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</row>
    <row r="96" spans="2:25" ht="13.5" customHeight="1">
      <c r="B96" s="16" t="s">
        <v>14</v>
      </c>
      <c r="C96" s="16" t="s">
        <v>27</v>
      </c>
      <c r="D96" s="16" t="s">
        <v>28</v>
      </c>
      <c r="E96" s="16" t="s">
        <v>0</v>
      </c>
      <c r="F96" s="74"/>
      <c r="G96" s="74"/>
      <c r="H96" s="74"/>
      <c r="I96" s="74"/>
      <c r="J96" s="72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spans="2:25" ht="13.5" customHeight="1">
      <c r="B97" s="17" t="s">
        <v>29</v>
      </c>
      <c r="C97" s="18"/>
      <c r="D97" s="18"/>
      <c r="E97" s="18"/>
      <c r="F97" s="74"/>
      <c r="G97" s="74"/>
      <c r="H97" s="74"/>
      <c r="I97" s="74"/>
      <c r="J97" s="72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</row>
    <row r="98" spans="2:25" ht="13.5" customHeight="1">
      <c r="B98" s="17" t="s">
        <v>30</v>
      </c>
      <c r="C98" s="18">
        <f>'年度変更及び医療費グラフデータ等'!P73</f>
        <v>5179494783</v>
      </c>
      <c r="D98" s="18">
        <f>'年度変更及び医療費グラフデータ等'!Q73</f>
        <v>2293672</v>
      </c>
      <c r="E98" s="18">
        <f>'年度変更及び医療費グラフデータ等'!R73</f>
        <v>5181788455</v>
      </c>
      <c r="F98" s="74"/>
      <c r="G98" s="74"/>
      <c r="H98" s="74"/>
      <c r="I98" s="74"/>
      <c r="J98" s="72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</row>
    <row r="99" spans="2:25" ht="13.5" customHeight="1">
      <c r="B99" s="17" t="s">
        <v>31</v>
      </c>
      <c r="C99" s="22">
        <f>(C97/C98-1)*100</f>
        <v>-100</v>
      </c>
      <c r="D99" s="22">
        <f>(D97/D98-1)*100</f>
        <v>-100</v>
      </c>
      <c r="E99" s="22">
        <f>(E97/E98-1)*100</f>
        <v>-100</v>
      </c>
      <c r="F99" s="74"/>
      <c r="G99" s="74"/>
      <c r="H99" s="74"/>
      <c r="I99" s="74"/>
      <c r="J99" s="72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</row>
    <row r="100" spans="6:25" ht="12">
      <c r="F100" s="74"/>
      <c r="G100" s="74"/>
      <c r="H100" s="74"/>
      <c r="I100" s="74"/>
      <c r="J100" s="72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</row>
    <row r="101" spans="6:25" ht="12">
      <c r="F101" s="74"/>
      <c r="G101" s="74"/>
      <c r="H101" s="74"/>
      <c r="I101" s="74"/>
      <c r="J101" s="72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</row>
    <row r="102" spans="6:25" ht="12">
      <c r="F102" s="74"/>
      <c r="G102" s="74"/>
      <c r="H102" s="74"/>
      <c r="I102" s="74"/>
      <c r="J102" s="72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</row>
    <row r="103" spans="6:25" ht="12">
      <c r="F103" s="74"/>
      <c r="G103" s="74"/>
      <c r="H103" s="74"/>
      <c r="I103" s="74"/>
      <c r="J103" s="72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</row>
    <row r="104" spans="6:25" ht="12">
      <c r="F104" s="74"/>
      <c r="G104" s="74"/>
      <c r="H104" s="74"/>
      <c r="I104" s="74"/>
      <c r="J104" s="72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</row>
    <row r="105" spans="6:25" ht="12">
      <c r="F105" s="74"/>
      <c r="G105" s="74"/>
      <c r="H105" s="74"/>
      <c r="I105" s="74"/>
      <c r="J105" s="72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</row>
    <row r="106" spans="6:25" ht="12">
      <c r="F106" s="74"/>
      <c r="G106" s="74"/>
      <c r="H106" s="74"/>
      <c r="I106" s="74"/>
      <c r="J106" s="72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</row>
    <row r="107" spans="6:25" ht="12">
      <c r="F107" s="74"/>
      <c r="G107" s="74"/>
      <c r="H107" s="74"/>
      <c r="I107" s="74"/>
      <c r="J107" s="72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</row>
    <row r="108" spans="6:25" ht="12">
      <c r="F108" s="74"/>
      <c r="G108" s="74"/>
      <c r="H108" s="74"/>
      <c r="I108" s="74"/>
      <c r="J108" s="72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</row>
    <row r="109" spans="6:25" ht="12">
      <c r="F109" s="74"/>
      <c r="G109" s="74"/>
      <c r="H109" s="74"/>
      <c r="I109" s="74"/>
      <c r="J109" s="72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</row>
    <row r="110" spans="6:25" ht="12">
      <c r="F110" s="74"/>
      <c r="G110" s="74"/>
      <c r="H110" s="74"/>
      <c r="I110" s="74"/>
      <c r="J110" s="72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</row>
    <row r="111" spans="6:25" ht="12">
      <c r="F111" s="74"/>
      <c r="G111" s="74"/>
      <c r="H111" s="74"/>
      <c r="I111" s="74"/>
      <c r="J111" s="72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</row>
    <row r="112" spans="6:25" ht="12">
      <c r="F112" s="74"/>
      <c r="G112" s="74"/>
      <c r="H112" s="74"/>
      <c r="I112" s="74"/>
      <c r="J112" s="72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</row>
    <row r="113" spans="6:25" ht="12">
      <c r="F113" s="74"/>
      <c r="G113" s="74"/>
      <c r="H113" s="74"/>
      <c r="I113" s="74"/>
      <c r="J113" s="72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</row>
    <row r="114" spans="6:25" ht="12">
      <c r="F114" s="74"/>
      <c r="G114" s="74"/>
      <c r="H114" s="74"/>
      <c r="I114" s="74"/>
      <c r="J114" s="72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</row>
    <row r="115" spans="6:25" ht="12">
      <c r="F115" s="74"/>
      <c r="G115" s="74"/>
      <c r="H115" s="74"/>
      <c r="I115" s="74"/>
      <c r="J115" s="72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</row>
    <row r="116" spans="6:25" ht="12">
      <c r="F116" s="74"/>
      <c r="G116" s="74"/>
      <c r="H116" s="74"/>
      <c r="I116" s="74"/>
      <c r="J116" s="72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</row>
    <row r="117" spans="6:25" ht="12">
      <c r="F117" s="74"/>
      <c r="G117" s="74"/>
      <c r="H117" s="74"/>
      <c r="I117" s="74"/>
      <c r="J117" s="72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</row>
    <row r="118" spans="6:25" ht="12">
      <c r="F118" s="74"/>
      <c r="G118" s="74"/>
      <c r="H118" s="74"/>
      <c r="I118" s="74"/>
      <c r="J118" s="72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</row>
    <row r="119" spans="6:25" ht="12">
      <c r="F119" s="74"/>
      <c r="G119" s="74"/>
      <c r="H119" s="74"/>
      <c r="I119" s="74"/>
      <c r="J119" s="72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</row>
    <row r="120" spans="6:25" ht="12">
      <c r="F120" s="74"/>
      <c r="G120" s="74"/>
      <c r="H120" s="74"/>
      <c r="I120" s="74"/>
      <c r="J120" s="72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</row>
    <row r="121" spans="6:25" ht="12">
      <c r="F121" s="74"/>
      <c r="G121" s="74"/>
      <c r="H121" s="74"/>
      <c r="I121" s="74"/>
      <c r="J121" s="72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</row>
    <row r="122" spans="6:25" ht="12">
      <c r="F122" s="74"/>
      <c r="G122" s="74"/>
      <c r="H122" s="74"/>
      <c r="I122" s="74"/>
      <c r="J122" s="72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</row>
    <row r="123" spans="6:25" ht="12">
      <c r="F123" s="74"/>
      <c r="G123" s="74"/>
      <c r="H123" s="74"/>
      <c r="I123" s="74"/>
      <c r="J123" s="72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</row>
    <row r="124" spans="6:25" ht="12">
      <c r="F124" s="74"/>
      <c r="G124" s="74"/>
      <c r="H124" s="74"/>
      <c r="I124" s="74"/>
      <c r="J124" s="72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</row>
    <row r="125" spans="6:25" ht="12">
      <c r="F125" s="74"/>
      <c r="G125" s="74"/>
      <c r="H125" s="74"/>
      <c r="I125" s="74"/>
      <c r="J125" s="72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</row>
    <row r="126" spans="6:25" ht="12">
      <c r="F126" s="74"/>
      <c r="G126" s="74"/>
      <c r="H126" s="74"/>
      <c r="I126" s="74"/>
      <c r="J126" s="72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</row>
    <row r="127" spans="6:25" ht="12">
      <c r="F127" s="74"/>
      <c r="G127" s="74"/>
      <c r="H127" s="74"/>
      <c r="I127" s="74"/>
      <c r="J127" s="72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</row>
    <row r="128" spans="6:25" ht="12">
      <c r="F128" s="74"/>
      <c r="G128" s="74"/>
      <c r="H128" s="74"/>
      <c r="I128" s="74"/>
      <c r="J128" s="72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</row>
    <row r="129" spans="6:25" ht="12">
      <c r="F129" s="74"/>
      <c r="G129" s="74"/>
      <c r="H129" s="74"/>
      <c r="I129" s="74"/>
      <c r="J129" s="72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</row>
    <row r="130" spans="6:25" ht="12">
      <c r="F130" s="74"/>
      <c r="G130" s="74"/>
      <c r="H130" s="74"/>
      <c r="I130" s="74"/>
      <c r="J130" s="72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spans="6:25" ht="12">
      <c r="F131" s="74"/>
      <c r="G131" s="74"/>
      <c r="H131" s="74"/>
      <c r="I131" s="74"/>
      <c r="J131" s="72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</row>
    <row r="132" spans="6:25" ht="12">
      <c r="F132" s="74"/>
      <c r="G132" s="74"/>
      <c r="H132" s="74"/>
      <c r="I132" s="74"/>
      <c r="J132" s="72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</row>
    <row r="133" spans="6:25" ht="12">
      <c r="F133" s="74"/>
      <c r="G133" s="74"/>
      <c r="H133" s="74"/>
      <c r="I133" s="74"/>
      <c r="J133" s="72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</row>
    <row r="134" spans="6:25" ht="12">
      <c r="F134" s="74"/>
      <c r="G134" s="74"/>
      <c r="H134" s="74"/>
      <c r="I134" s="74"/>
      <c r="J134" s="72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</row>
    <row r="135" spans="6:25" ht="12">
      <c r="F135" s="74"/>
      <c r="G135" s="74"/>
      <c r="H135" s="74"/>
      <c r="I135" s="74"/>
      <c r="J135" s="72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</row>
    <row r="136" spans="6:25" ht="12">
      <c r="F136" s="74"/>
      <c r="G136" s="74"/>
      <c r="H136" s="74"/>
      <c r="I136" s="74"/>
      <c r="J136" s="72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</row>
    <row r="137" spans="6:25" ht="12">
      <c r="F137" s="74"/>
      <c r="G137" s="74"/>
      <c r="H137" s="74"/>
      <c r="I137" s="74"/>
      <c r="J137" s="72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</row>
    <row r="138" spans="6:25" ht="12">
      <c r="F138" s="74"/>
      <c r="G138" s="74"/>
      <c r="H138" s="74"/>
      <c r="I138" s="74"/>
      <c r="J138" s="72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</row>
    <row r="139" spans="6:25" ht="12">
      <c r="F139" s="74"/>
      <c r="G139" s="74"/>
      <c r="H139" s="74"/>
      <c r="I139" s="74"/>
      <c r="J139" s="72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</row>
    <row r="140" spans="6:25" ht="12">
      <c r="F140" s="74"/>
      <c r="G140" s="74"/>
      <c r="H140" s="74"/>
      <c r="I140" s="74"/>
      <c r="J140" s="72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</row>
    <row r="141" spans="6:25" ht="12">
      <c r="F141" s="74"/>
      <c r="G141" s="74"/>
      <c r="H141" s="74"/>
      <c r="I141" s="74"/>
      <c r="J141" s="72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</row>
    <row r="142" spans="6:25" ht="12">
      <c r="F142" s="74"/>
      <c r="G142" s="74"/>
      <c r="H142" s="74"/>
      <c r="I142" s="74"/>
      <c r="J142" s="72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</row>
    <row r="143" spans="6:25" ht="12">
      <c r="F143" s="74"/>
      <c r="G143" s="74"/>
      <c r="H143" s="74"/>
      <c r="I143" s="74"/>
      <c r="J143" s="72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</row>
    <row r="144" spans="6:25" ht="12">
      <c r="F144" s="74"/>
      <c r="G144" s="74"/>
      <c r="H144" s="74"/>
      <c r="I144" s="74"/>
      <c r="J144" s="72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</row>
    <row r="145" spans="6:25" ht="12">
      <c r="F145" s="74"/>
      <c r="G145" s="74"/>
      <c r="H145" s="74"/>
      <c r="I145" s="74"/>
      <c r="J145" s="72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</row>
    <row r="146" spans="6:25" ht="12">
      <c r="F146" s="74"/>
      <c r="G146" s="74"/>
      <c r="H146" s="74"/>
      <c r="I146" s="74"/>
      <c r="J146" s="72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</row>
    <row r="147" spans="6:25" ht="12">
      <c r="F147" s="74"/>
      <c r="G147" s="74"/>
      <c r="H147" s="74"/>
      <c r="I147" s="74"/>
      <c r="J147" s="72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</row>
    <row r="148" spans="6:25" ht="12">
      <c r="F148" s="74"/>
      <c r="G148" s="74"/>
      <c r="H148" s="74"/>
      <c r="I148" s="74"/>
      <c r="J148" s="72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</row>
    <row r="149" spans="6:25" ht="12">
      <c r="F149" s="74"/>
      <c r="G149" s="74"/>
      <c r="H149" s="74"/>
      <c r="I149" s="74"/>
      <c r="J149" s="72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</row>
    <row r="150" spans="6:25" ht="12">
      <c r="F150" s="74"/>
      <c r="G150" s="74"/>
      <c r="H150" s="74"/>
      <c r="I150" s="74"/>
      <c r="J150" s="72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</row>
    <row r="151" spans="6:25" ht="12">
      <c r="F151" s="74"/>
      <c r="G151" s="74"/>
      <c r="H151" s="74"/>
      <c r="I151" s="74"/>
      <c r="J151" s="72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</row>
    <row r="152" spans="6:25" ht="12">
      <c r="F152" s="74"/>
      <c r="G152" s="74"/>
      <c r="H152" s="74"/>
      <c r="I152" s="74"/>
      <c r="J152" s="72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</row>
    <row r="153" spans="6:25" ht="12">
      <c r="F153" s="74"/>
      <c r="G153" s="74"/>
      <c r="H153" s="74"/>
      <c r="I153" s="74"/>
      <c r="J153" s="72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</row>
    <row r="154" spans="6:25" ht="12">
      <c r="F154" s="74"/>
      <c r="G154" s="74"/>
      <c r="H154" s="74"/>
      <c r="I154" s="74"/>
      <c r="J154" s="72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</row>
    <row r="155" spans="6:25" ht="12">
      <c r="F155" s="74"/>
      <c r="G155" s="74"/>
      <c r="H155" s="74"/>
      <c r="I155" s="74"/>
      <c r="J155" s="72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</row>
    <row r="156" spans="6:25" ht="12">
      <c r="F156" s="74"/>
      <c r="G156" s="74"/>
      <c r="H156" s="74"/>
      <c r="I156" s="74"/>
      <c r="J156" s="72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</row>
    <row r="157" spans="6:25" ht="12">
      <c r="F157" s="74"/>
      <c r="G157" s="74"/>
      <c r="H157" s="74"/>
      <c r="I157" s="74"/>
      <c r="J157" s="72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</row>
    <row r="158" spans="6:25" ht="12">
      <c r="F158" s="74"/>
      <c r="G158" s="74"/>
      <c r="H158" s="74"/>
      <c r="I158" s="74"/>
      <c r="J158" s="72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</row>
    <row r="159" spans="6:25" ht="12">
      <c r="F159" s="74"/>
      <c r="G159" s="74"/>
      <c r="H159" s="74"/>
      <c r="I159" s="74"/>
      <c r="J159" s="72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</row>
    <row r="160" spans="6:25" ht="12">
      <c r="F160" s="74"/>
      <c r="G160" s="74"/>
      <c r="H160" s="74"/>
      <c r="I160" s="74"/>
      <c r="J160" s="72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</row>
    <row r="161" spans="6:25" ht="12">
      <c r="F161" s="74"/>
      <c r="G161" s="74"/>
      <c r="H161" s="74"/>
      <c r="I161" s="74"/>
      <c r="J161" s="72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</row>
    <row r="162" spans="6:25" ht="12">
      <c r="F162" s="74"/>
      <c r="G162" s="74"/>
      <c r="H162" s="74"/>
      <c r="I162" s="74"/>
      <c r="J162" s="72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</row>
    <row r="163" spans="6:25" ht="12">
      <c r="F163" s="74"/>
      <c r="G163" s="74"/>
      <c r="H163" s="74"/>
      <c r="I163" s="74"/>
      <c r="J163" s="72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</row>
    <row r="164" spans="6:25" ht="12">
      <c r="F164" s="74"/>
      <c r="G164" s="74"/>
      <c r="H164" s="74"/>
      <c r="I164" s="74"/>
      <c r="J164" s="72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</row>
    <row r="165" spans="6:25" ht="12">
      <c r="F165" s="74"/>
      <c r="G165" s="74"/>
      <c r="H165" s="74"/>
      <c r="I165" s="74"/>
      <c r="J165" s="72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</row>
    <row r="166" spans="6:25" ht="12">
      <c r="F166" s="74"/>
      <c r="G166" s="74"/>
      <c r="H166" s="74"/>
      <c r="I166" s="74"/>
      <c r="J166" s="72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</row>
    <row r="167" spans="6:25" ht="12">
      <c r="F167" s="74"/>
      <c r="G167" s="74"/>
      <c r="H167" s="74"/>
      <c r="I167" s="74"/>
      <c r="J167" s="72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</row>
    <row r="168" spans="6:25" ht="12">
      <c r="F168" s="74"/>
      <c r="G168" s="74"/>
      <c r="H168" s="74"/>
      <c r="I168" s="74"/>
      <c r="J168" s="72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</row>
    <row r="169" spans="6:25" ht="12">
      <c r="F169" s="74"/>
      <c r="G169" s="74"/>
      <c r="H169" s="74"/>
      <c r="I169" s="74"/>
      <c r="J169" s="72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</row>
  </sheetData>
  <sheetProtection/>
  <mergeCells count="12">
    <mergeCell ref="B65:E65"/>
    <mergeCell ref="B95:E95"/>
    <mergeCell ref="B71:E71"/>
    <mergeCell ref="B77:E77"/>
    <mergeCell ref="B83:E83"/>
    <mergeCell ref="B89:E89"/>
    <mergeCell ref="B53:E53"/>
    <mergeCell ref="B59:E59"/>
    <mergeCell ref="B29:E29"/>
    <mergeCell ref="B35:E35"/>
    <mergeCell ref="B41:E41"/>
    <mergeCell ref="B47:E4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J241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"/>
  <cols>
    <col min="1" max="1" width="3.7109375" style="0" customWidth="1"/>
    <col min="2" max="2" width="4.57421875" style="0" customWidth="1"/>
    <col min="3" max="5" width="11.7109375" style="0" customWidth="1"/>
    <col min="6" max="6" width="17.7109375" style="0" customWidth="1"/>
    <col min="7" max="8" width="11.7109375" style="0" customWidth="1"/>
    <col min="9" max="9" width="17.7109375" style="0" customWidth="1"/>
  </cols>
  <sheetData>
    <row r="1" ht="13.5" customHeight="1"/>
    <row r="2" spans="1:10" ht="17.25" customHeight="1">
      <c r="A2" s="31" t="s">
        <v>44</v>
      </c>
      <c r="B2" s="32"/>
      <c r="C2" s="32"/>
      <c r="D2" s="32"/>
      <c r="E2" s="32"/>
      <c r="F2" s="32"/>
      <c r="G2" s="32"/>
      <c r="H2" s="32"/>
      <c r="I2" s="32"/>
      <c r="J2" s="32"/>
    </row>
    <row r="3" ht="13.5" customHeight="1"/>
    <row r="4" ht="13.5" customHeight="1">
      <c r="B4" s="28" t="str">
        <f>"令和"&amp;'年度変更及び医療費グラフデータ等'!$A$5&amp;"年３月診療分"</f>
        <v>令和2年３月診療分</v>
      </c>
    </row>
    <row r="5" spans="2:9" ht="13.5" customHeight="1">
      <c r="B5" s="165" t="s">
        <v>58</v>
      </c>
      <c r="C5" s="165"/>
      <c r="D5" s="170" t="s">
        <v>62</v>
      </c>
      <c r="E5" s="170"/>
      <c r="F5" s="170"/>
      <c r="G5" s="165" t="s">
        <v>63</v>
      </c>
      <c r="H5" s="165"/>
      <c r="I5" s="165" t="s">
        <v>64</v>
      </c>
    </row>
    <row r="6" spans="2:9" ht="13.5" customHeight="1">
      <c r="B6" s="165"/>
      <c r="C6" s="165"/>
      <c r="D6" s="26" t="s">
        <v>59</v>
      </c>
      <c r="E6" s="26" t="s">
        <v>60</v>
      </c>
      <c r="F6" s="26" t="s">
        <v>61</v>
      </c>
      <c r="G6" s="33" t="s">
        <v>59</v>
      </c>
      <c r="H6" s="33" t="s">
        <v>60</v>
      </c>
      <c r="I6" s="33" t="s">
        <v>61</v>
      </c>
    </row>
    <row r="7" spans="2:9" ht="13.5" customHeight="1">
      <c r="B7" s="169" t="s">
        <v>45</v>
      </c>
      <c r="C7" s="33" t="s">
        <v>56</v>
      </c>
      <c r="D7" s="27">
        <v>5253</v>
      </c>
      <c r="E7" s="47">
        <v>92181</v>
      </c>
      <c r="F7" s="54">
        <v>302733487</v>
      </c>
      <c r="G7" s="30" t="s">
        <v>117</v>
      </c>
      <c r="H7" s="56" t="s">
        <v>117</v>
      </c>
      <c r="I7" s="54">
        <v>-52</v>
      </c>
    </row>
    <row r="8" spans="2:9" ht="13.5" customHeight="1">
      <c r="B8" s="169"/>
      <c r="C8" s="33" t="s">
        <v>55</v>
      </c>
      <c r="D8" s="27">
        <v>161810</v>
      </c>
      <c r="E8" s="47">
        <v>227379</v>
      </c>
      <c r="F8" s="54">
        <v>230581808</v>
      </c>
      <c r="G8" s="30">
        <v>41</v>
      </c>
      <c r="H8" s="56">
        <v>47</v>
      </c>
      <c r="I8" s="55">
        <v>31435</v>
      </c>
    </row>
    <row r="9" spans="2:9" ht="13.5" customHeight="1">
      <c r="B9" s="169"/>
      <c r="C9" s="33" t="s">
        <v>46</v>
      </c>
      <c r="D9" s="27">
        <v>167063</v>
      </c>
      <c r="E9" s="47">
        <v>319560</v>
      </c>
      <c r="F9" s="54">
        <v>533315295</v>
      </c>
      <c r="G9" s="27">
        <v>41</v>
      </c>
      <c r="H9" s="47">
        <v>47</v>
      </c>
      <c r="I9" s="54">
        <v>31383</v>
      </c>
    </row>
    <row r="10" spans="2:9" ht="13.5" customHeight="1">
      <c r="B10" s="169"/>
      <c r="C10" s="33" t="s">
        <v>57</v>
      </c>
      <c r="D10" s="27">
        <v>32357</v>
      </c>
      <c r="E10" s="47">
        <v>60853</v>
      </c>
      <c r="F10" s="54">
        <v>48684445</v>
      </c>
      <c r="G10" s="30">
        <v>10</v>
      </c>
      <c r="H10" s="56">
        <v>18</v>
      </c>
      <c r="I10" s="55">
        <v>15290</v>
      </c>
    </row>
    <row r="11" spans="2:9" ht="13.5" customHeight="1">
      <c r="B11" s="165" t="s">
        <v>53</v>
      </c>
      <c r="C11" s="165"/>
      <c r="D11" s="27">
        <v>199420</v>
      </c>
      <c r="E11" s="47">
        <v>380413</v>
      </c>
      <c r="F11" s="54">
        <v>581999740</v>
      </c>
      <c r="G11" s="27">
        <v>51</v>
      </c>
      <c r="H11" s="47">
        <v>65</v>
      </c>
      <c r="I11" s="54">
        <v>46673</v>
      </c>
    </row>
    <row r="12" spans="2:9" ht="13.5" customHeight="1">
      <c r="B12" s="165" t="s">
        <v>54</v>
      </c>
      <c r="C12" s="165"/>
      <c r="D12" s="27">
        <v>207508</v>
      </c>
      <c r="E12" s="47">
        <v>399119</v>
      </c>
      <c r="F12" s="54">
        <v>575485917</v>
      </c>
      <c r="G12" s="27">
        <v>992</v>
      </c>
      <c r="H12" s="47">
        <v>1638</v>
      </c>
      <c r="I12" s="54">
        <v>2582736</v>
      </c>
    </row>
    <row r="13" spans="2:9" ht="13.5" customHeight="1">
      <c r="B13" s="165" t="s">
        <v>47</v>
      </c>
      <c r="C13" s="165"/>
      <c r="D13" s="27">
        <v>120179</v>
      </c>
      <c r="E13" s="63">
        <v>140009</v>
      </c>
      <c r="F13" s="54">
        <v>159916715</v>
      </c>
      <c r="G13" s="30">
        <v>31</v>
      </c>
      <c r="H13" s="63">
        <v>30</v>
      </c>
      <c r="I13" s="55">
        <v>33693</v>
      </c>
    </row>
    <row r="14" spans="2:9" ht="13.5" customHeight="1">
      <c r="B14" s="171" t="s">
        <v>48</v>
      </c>
      <c r="C14" s="33" t="s">
        <v>49</v>
      </c>
      <c r="D14" s="27">
        <v>4998</v>
      </c>
      <c r="E14" s="64">
        <v>246214</v>
      </c>
      <c r="F14" s="65">
        <v>163615762</v>
      </c>
      <c r="G14" s="30" t="s">
        <v>117</v>
      </c>
      <c r="H14" s="64" t="s">
        <v>117</v>
      </c>
      <c r="I14" s="65" t="s">
        <v>117</v>
      </c>
    </row>
    <row r="15" spans="2:9" ht="13.5" customHeight="1">
      <c r="B15" s="171"/>
      <c r="C15" s="33" t="s">
        <v>50</v>
      </c>
      <c r="D15" s="27">
        <v>16</v>
      </c>
      <c r="E15" s="64">
        <v>221</v>
      </c>
      <c r="F15" s="65">
        <v>149327</v>
      </c>
      <c r="G15" s="30" t="s">
        <v>117</v>
      </c>
      <c r="H15" s="64" t="s">
        <v>117</v>
      </c>
      <c r="I15" s="65" t="s">
        <v>117</v>
      </c>
    </row>
    <row r="16" spans="2:9" ht="13.5" customHeight="1">
      <c r="B16" s="165" t="s">
        <v>51</v>
      </c>
      <c r="C16" s="165"/>
      <c r="D16" s="27">
        <v>339</v>
      </c>
      <c r="E16" s="66">
        <v>2350</v>
      </c>
      <c r="F16" s="65">
        <v>25298500</v>
      </c>
      <c r="G16" s="30" t="s">
        <v>117</v>
      </c>
      <c r="H16" s="66" t="s">
        <v>117</v>
      </c>
      <c r="I16" s="65" t="s">
        <v>117</v>
      </c>
    </row>
    <row r="17" spans="2:9" ht="13.5" customHeight="1">
      <c r="B17" s="165" t="s">
        <v>52</v>
      </c>
      <c r="C17" s="165"/>
      <c r="D17" s="27">
        <v>3686</v>
      </c>
      <c r="E17" s="53">
        <v>20784</v>
      </c>
      <c r="F17" s="65">
        <v>31322223</v>
      </c>
      <c r="G17" s="30">
        <v>5</v>
      </c>
      <c r="H17" s="53">
        <v>22</v>
      </c>
      <c r="I17" s="65">
        <v>35152</v>
      </c>
    </row>
    <row r="18" ht="13.5" customHeight="1">
      <c r="E18" s="29"/>
    </row>
    <row r="19" ht="13.5" customHeight="1"/>
    <row r="20" ht="13.5" customHeight="1">
      <c r="B20" s="28" t="str">
        <f>"令和"&amp;'年度変更及び医療費グラフデータ等'!$A$5&amp;"年４月診療分"</f>
        <v>令和2年４月診療分</v>
      </c>
    </row>
    <row r="21" spans="2:9" ht="13.5" customHeight="1">
      <c r="B21" s="165" t="s">
        <v>58</v>
      </c>
      <c r="C21" s="165"/>
      <c r="D21" s="166" t="s">
        <v>62</v>
      </c>
      <c r="E21" s="167"/>
      <c r="F21" s="168"/>
      <c r="G21" s="165" t="s">
        <v>63</v>
      </c>
      <c r="H21" s="165"/>
      <c r="I21" s="165" t="s">
        <v>64</v>
      </c>
    </row>
    <row r="22" spans="2:9" ht="13.5" customHeight="1">
      <c r="B22" s="165"/>
      <c r="C22" s="165"/>
      <c r="D22" s="26" t="s">
        <v>59</v>
      </c>
      <c r="E22" s="26" t="s">
        <v>60</v>
      </c>
      <c r="F22" s="26" t="s">
        <v>61</v>
      </c>
      <c r="G22" s="33" t="s">
        <v>59</v>
      </c>
      <c r="H22" s="33" t="s">
        <v>60</v>
      </c>
      <c r="I22" s="33" t="s">
        <v>61</v>
      </c>
    </row>
    <row r="23" spans="2:9" ht="13.5" customHeight="1">
      <c r="B23" s="169" t="s">
        <v>45</v>
      </c>
      <c r="C23" s="33" t="s">
        <v>56</v>
      </c>
      <c r="D23" s="27">
        <v>4817</v>
      </c>
      <c r="E23" s="47">
        <v>85264</v>
      </c>
      <c r="F23" s="54">
        <v>268563813</v>
      </c>
      <c r="G23" s="30" t="s">
        <v>117</v>
      </c>
      <c r="H23" s="56" t="s">
        <v>117</v>
      </c>
      <c r="I23" s="54" t="s">
        <v>117</v>
      </c>
    </row>
    <row r="24" spans="2:9" ht="13.5" customHeight="1">
      <c r="B24" s="169"/>
      <c r="C24" s="33" t="s">
        <v>55</v>
      </c>
      <c r="D24" s="27">
        <v>156175</v>
      </c>
      <c r="E24" s="47">
        <v>217449</v>
      </c>
      <c r="F24" s="54">
        <v>218151133</v>
      </c>
      <c r="G24" s="30" t="s">
        <v>117</v>
      </c>
      <c r="H24" s="56">
        <v>1</v>
      </c>
      <c r="I24" s="54">
        <v>-1371</v>
      </c>
    </row>
    <row r="25" spans="2:9" ht="13.5" customHeight="1">
      <c r="B25" s="169"/>
      <c r="C25" s="33" t="s">
        <v>46</v>
      </c>
      <c r="D25" s="27">
        <v>160992</v>
      </c>
      <c r="E25" s="47">
        <v>302713</v>
      </c>
      <c r="F25" s="54">
        <v>486714946</v>
      </c>
      <c r="G25" s="27">
        <v>0</v>
      </c>
      <c r="H25" s="47">
        <v>1</v>
      </c>
      <c r="I25" s="54">
        <v>-1371</v>
      </c>
    </row>
    <row r="26" spans="2:9" ht="13.5" customHeight="1">
      <c r="B26" s="169"/>
      <c r="C26" s="33" t="s">
        <v>57</v>
      </c>
      <c r="D26" s="27">
        <v>28600</v>
      </c>
      <c r="E26" s="47">
        <v>54588</v>
      </c>
      <c r="F26" s="54">
        <v>45294653</v>
      </c>
      <c r="G26" s="30" t="s">
        <v>117</v>
      </c>
      <c r="H26" s="56" t="s">
        <v>117</v>
      </c>
      <c r="I26" s="55" t="s">
        <v>117</v>
      </c>
    </row>
    <row r="27" spans="2:9" ht="13.5" customHeight="1">
      <c r="B27" s="165" t="s">
        <v>53</v>
      </c>
      <c r="C27" s="165"/>
      <c r="D27" s="27">
        <v>189592</v>
      </c>
      <c r="E27" s="47">
        <v>357301</v>
      </c>
      <c r="F27" s="54">
        <v>532009599</v>
      </c>
      <c r="G27" s="27">
        <v>0</v>
      </c>
      <c r="H27" s="47">
        <v>1</v>
      </c>
      <c r="I27" s="54">
        <v>-1371</v>
      </c>
    </row>
    <row r="28" spans="2:9" ht="13.5" customHeight="1">
      <c r="B28" s="165" t="s">
        <v>54</v>
      </c>
      <c r="C28" s="165"/>
      <c r="D28" s="27">
        <v>208347</v>
      </c>
      <c r="E28" s="47">
        <v>396520</v>
      </c>
      <c r="F28" s="54">
        <v>5622581280</v>
      </c>
      <c r="G28" s="27">
        <v>808</v>
      </c>
      <c r="H28" s="47">
        <v>1306</v>
      </c>
      <c r="I28" s="54">
        <v>1416954</v>
      </c>
    </row>
    <row r="29" spans="2:9" ht="13.5" customHeight="1">
      <c r="B29" s="165" t="s">
        <v>47</v>
      </c>
      <c r="C29" s="165"/>
      <c r="D29" s="27">
        <v>118159</v>
      </c>
      <c r="E29" s="63">
        <v>138653</v>
      </c>
      <c r="F29" s="54">
        <v>161027359</v>
      </c>
      <c r="G29" s="30" t="s">
        <v>117</v>
      </c>
      <c r="H29" s="63" t="s">
        <v>117</v>
      </c>
      <c r="I29" s="54">
        <v>-537</v>
      </c>
    </row>
    <row r="30" spans="2:9" ht="13.5" customHeight="1">
      <c r="B30" s="171" t="s">
        <v>48</v>
      </c>
      <c r="C30" s="33" t="s">
        <v>49</v>
      </c>
      <c r="D30" s="27">
        <v>4567</v>
      </c>
      <c r="E30" s="64">
        <v>228579</v>
      </c>
      <c r="F30" s="65">
        <v>151791408</v>
      </c>
      <c r="G30" s="30" t="s">
        <v>117</v>
      </c>
      <c r="H30" s="64" t="s">
        <v>117</v>
      </c>
      <c r="I30" s="65" t="s">
        <v>117</v>
      </c>
    </row>
    <row r="31" spans="2:9" ht="13.5" customHeight="1">
      <c r="B31" s="171"/>
      <c r="C31" s="33" t="s">
        <v>50</v>
      </c>
      <c r="D31" s="27">
        <v>13</v>
      </c>
      <c r="E31" s="64">
        <v>108</v>
      </c>
      <c r="F31" s="65">
        <v>71520</v>
      </c>
      <c r="G31" s="30" t="s">
        <v>117</v>
      </c>
      <c r="H31" s="64" t="s">
        <v>117</v>
      </c>
      <c r="I31" s="65" t="s">
        <v>117</v>
      </c>
    </row>
    <row r="32" spans="2:9" ht="13.5" customHeight="1">
      <c r="B32" s="165" t="s">
        <v>51</v>
      </c>
      <c r="C32" s="165"/>
      <c r="D32" s="27">
        <v>305</v>
      </c>
      <c r="E32" s="66">
        <v>2138</v>
      </c>
      <c r="F32" s="65">
        <v>22866650</v>
      </c>
      <c r="G32" s="30" t="s">
        <v>117</v>
      </c>
      <c r="H32" s="66" t="s">
        <v>117</v>
      </c>
      <c r="I32" s="65" t="s">
        <v>117</v>
      </c>
    </row>
    <row r="33" spans="2:9" ht="13.5" customHeight="1">
      <c r="B33" s="165" t="s">
        <v>52</v>
      </c>
      <c r="C33" s="165"/>
      <c r="D33" s="27">
        <v>3534</v>
      </c>
      <c r="E33" s="53">
        <v>19809</v>
      </c>
      <c r="F33" s="65">
        <v>29621381</v>
      </c>
      <c r="G33" s="30" t="s">
        <v>117</v>
      </c>
      <c r="H33" s="53">
        <v>1</v>
      </c>
      <c r="I33" s="65">
        <v>-1230</v>
      </c>
    </row>
    <row r="34" ht="13.5" customHeight="1"/>
    <row r="35" ht="13.5" customHeight="1"/>
    <row r="36" ht="13.5" customHeight="1">
      <c r="B36" s="28" t="str">
        <f>"令和"&amp;'年度変更及び医療費グラフデータ等'!$A$8&amp;"年５月診療分"</f>
        <v>令和2年５月診療分</v>
      </c>
    </row>
    <row r="37" spans="2:9" ht="13.5" customHeight="1">
      <c r="B37" s="165" t="s">
        <v>58</v>
      </c>
      <c r="C37" s="165"/>
      <c r="D37" s="170" t="s">
        <v>62</v>
      </c>
      <c r="E37" s="170"/>
      <c r="F37" s="170"/>
      <c r="G37" s="165" t="s">
        <v>63</v>
      </c>
      <c r="H37" s="165"/>
      <c r="I37" s="165" t="s">
        <v>64</v>
      </c>
    </row>
    <row r="38" spans="2:9" ht="13.5" customHeight="1">
      <c r="B38" s="165"/>
      <c r="C38" s="165"/>
      <c r="D38" s="26" t="s">
        <v>59</v>
      </c>
      <c r="E38" s="62" t="s">
        <v>60</v>
      </c>
      <c r="F38" s="26" t="s">
        <v>61</v>
      </c>
      <c r="G38" s="33" t="s">
        <v>59</v>
      </c>
      <c r="H38" s="33" t="s">
        <v>60</v>
      </c>
      <c r="I38" s="33" t="s">
        <v>61</v>
      </c>
    </row>
    <row r="39" spans="2:9" ht="13.5" customHeight="1">
      <c r="B39" s="169" t="s">
        <v>45</v>
      </c>
      <c r="C39" s="33" t="s">
        <v>56</v>
      </c>
      <c r="D39" s="27">
        <v>4570</v>
      </c>
      <c r="E39" s="47">
        <v>85819</v>
      </c>
      <c r="F39" s="54">
        <v>259090670</v>
      </c>
      <c r="G39" s="30" t="s">
        <v>117</v>
      </c>
      <c r="H39" s="56" t="s">
        <v>117</v>
      </c>
      <c r="I39" s="54" t="s">
        <v>117</v>
      </c>
    </row>
    <row r="40" spans="2:9" ht="13.5" customHeight="1">
      <c r="B40" s="169"/>
      <c r="C40" s="33" t="s">
        <v>55</v>
      </c>
      <c r="D40" s="27">
        <v>142283</v>
      </c>
      <c r="E40" s="47">
        <v>194068</v>
      </c>
      <c r="F40" s="54">
        <v>198351412</v>
      </c>
      <c r="G40" s="27">
        <v>-2</v>
      </c>
      <c r="H40" s="47">
        <v>-2</v>
      </c>
      <c r="I40" s="54">
        <v>-8815</v>
      </c>
    </row>
    <row r="41" spans="2:9" ht="13.5" customHeight="1">
      <c r="B41" s="169"/>
      <c r="C41" s="33" t="s">
        <v>46</v>
      </c>
      <c r="D41" s="27">
        <v>146853</v>
      </c>
      <c r="E41" s="47">
        <v>279887</v>
      </c>
      <c r="F41" s="54">
        <v>457442082</v>
      </c>
      <c r="G41" s="27">
        <v>-2</v>
      </c>
      <c r="H41" s="47">
        <v>-2</v>
      </c>
      <c r="I41" s="54">
        <v>-8815</v>
      </c>
    </row>
    <row r="42" spans="2:9" ht="13.5" customHeight="1">
      <c r="B42" s="169"/>
      <c r="C42" s="33" t="s">
        <v>57</v>
      </c>
      <c r="D42" s="27">
        <v>26197</v>
      </c>
      <c r="E42" s="47">
        <v>47398</v>
      </c>
      <c r="F42" s="54">
        <v>40209713</v>
      </c>
      <c r="G42" s="30" t="s">
        <v>117</v>
      </c>
      <c r="H42" s="56">
        <v>3</v>
      </c>
      <c r="I42" s="55">
        <v>790</v>
      </c>
    </row>
    <row r="43" spans="2:9" ht="13.5" customHeight="1">
      <c r="B43" s="165" t="s">
        <v>53</v>
      </c>
      <c r="C43" s="165"/>
      <c r="D43" s="27">
        <v>173050</v>
      </c>
      <c r="E43" s="47">
        <v>327285</v>
      </c>
      <c r="F43" s="54">
        <v>497651795</v>
      </c>
      <c r="G43" s="27">
        <v>-2</v>
      </c>
      <c r="H43" s="47">
        <v>1</v>
      </c>
      <c r="I43" s="54">
        <v>-8025</v>
      </c>
    </row>
    <row r="44" spans="2:9" ht="13.5" customHeight="1">
      <c r="B44" s="165" t="s">
        <v>54</v>
      </c>
      <c r="C44" s="165"/>
      <c r="D44" s="27">
        <v>197029</v>
      </c>
      <c r="E44" s="47">
        <v>373590</v>
      </c>
      <c r="F44" s="54">
        <v>547562472</v>
      </c>
      <c r="G44" s="27">
        <v>750</v>
      </c>
      <c r="H44" s="47">
        <v>1190</v>
      </c>
      <c r="I44" s="54">
        <v>1178632</v>
      </c>
    </row>
    <row r="45" spans="2:9" ht="13.5" customHeight="1">
      <c r="B45" s="165" t="s">
        <v>47</v>
      </c>
      <c r="C45" s="165"/>
      <c r="D45" s="27">
        <v>105861</v>
      </c>
      <c r="E45" s="63">
        <v>120075</v>
      </c>
      <c r="F45" s="54">
        <v>137486691</v>
      </c>
      <c r="G45" s="27">
        <v>-1</v>
      </c>
      <c r="H45" s="63">
        <v>-1</v>
      </c>
      <c r="I45" s="54">
        <v>-418</v>
      </c>
    </row>
    <row r="46" spans="2:9" ht="13.5" customHeight="1">
      <c r="B46" s="171" t="s">
        <v>48</v>
      </c>
      <c r="C46" s="33" t="s">
        <v>49</v>
      </c>
      <c r="D46" s="27">
        <v>4331</v>
      </c>
      <c r="E46" s="64">
        <v>231376</v>
      </c>
      <c r="F46" s="65">
        <v>153529754</v>
      </c>
      <c r="G46" s="30" t="s">
        <v>117</v>
      </c>
      <c r="H46" s="64" t="s">
        <v>117</v>
      </c>
      <c r="I46" s="65" t="s">
        <v>117</v>
      </c>
    </row>
    <row r="47" spans="2:9" ht="13.5" customHeight="1">
      <c r="B47" s="171"/>
      <c r="C47" s="33" t="s">
        <v>50</v>
      </c>
      <c r="D47" s="76">
        <v>6</v>
      </c>
      <c r="E47" s="77">
        <v>61</v>
      </c>
      <c r="F47" s="78">
        <v>40144</v>
      </c>
      <c r="G47" s="30" t="s">
        <v>117</v>
      </c>
      <c r="H47" s="64" t="s">
        <v>117</v>
      </c>
      <c r="I47" s="65" t="s">
        <v>117</v>
      </c>
    </row>
    <row r="48" spans="2:9" ht="13.5" customHeight="1">
      <c r="B48" s="165" t="s">
        <v>51</v>
      </c>
      <c r="C48" s="165"/>
      <c r="D48" s="27">
        <v>334</v>
      </c>
      <c r="E48" s="66">
        <v>2284</v>
      </c>
      <c r="F48" s="65">
        <v>24161890</v>
      </c>
      <c r="G48" s="30" t="s">
        <v>117</v>
      </c>
      <c r="H48" s="66" t="s">
        <v>117</v>
      </c>
      <c r="I48" s="65" t="s">
        <v>117</v>
      </c>
    </row>
    <row r="49" spans="2:9" ht="13.5" customHeight="1">
      <c r="B49" s="165" t="s">
        <v>52</v>
      </c>
      <c r="C49" s="165"/>
      <c r="D49" s="27">
        <v>3697</v>
      </c>
      <c r="E49" s="53">
        <v>20406</v>
      </c>
      <c r="F49" s="65">
        <v>30593941</v>
      </c>
      <c r="G49" s="30" t="s">
        <v>117</v>
      </c>
      <c r="H49" s="53" t="s">
        <v>117</v>
      </c>
      <c r="I49" s="65">
        <v>-610</v>
      </c>
    </row>
    <row r="50" ht="13.5" customHeight="1"/>
    <row r="51" ht="13.5" customHeight="1"/>
    <row r="52" ht="13.5" customHeight="1">
      <c r="B52" s="28" t="str">
        <f>"令和"&amp;'年度変更及び医療費グラフデータ等'!$A$8&amp;"年６月診療分"</f>
        <v>令和2年６月診療分</v>
      </c>
    </row>
    <row r="53" spans="2:9" ht="13.5" customHeight="1">
      <c r="B53" s="165" t="s">
        <v>58</v>
      </c>
      <c r="C53" s="165"/>
      <c r="D53" s="170" t="s">
        <v>62</v>
      </c>
      <c r="E53" s="170"/>
      <c r="F53" s="170"/>
      <c r="G53" s="165" t="s">
        <v>63</v>
      </c>
      <c r="H53" s="165"/>
      <c r="I53" s="165" t="s">
        <v>64</v>
      </c>
    </row>
    <row r="54" spans="2:9" ht="13.5" customHeight="1">
      <c r="B54" s="165"/>
      <c r="C54" s="165"/>
      <c r="D54" s="26" t="s">
        <v>59</v>
      </c>
      <c r="E54" s="62" t="s">
        <v>60</v>
      </c>
      <c r="F54" s="26" t="s">
        <v>61</v>
      </c>
      <c r="G54" s="33" t="s">
        <v>59</v>
      </c>
      <c r="H54" s="33" t="s">
        <v>60</v>
      </c>
      <c r="I54" s="33" t="s">
        <v>61</v>
      </c>
    </row>
    <row r="55" spans="2:9" ht="13.5" customHeight="1">
      <c r="B55" s="169" t="s">
        <v>45</v>
      </c>
      <c r="C55" s="33" t="s">
        <v>56</v>
      </c>
      <c r="D55" s="27">
        <v>5008</v>
      </c>
      <c r="E55" s="47">
        <v>86481</v>
      </c>
      <c r="F55" s="54">
        <v>290087221</v>
      </c>
      <c r="G55" s="30" t="s">
        <v>117</v>
      </c>
      <c r="H55" s="56" t="s">
        <v>117</v>
      </c>
      <c r="I55" s="54" t="s">
        <v>117</v>
      </c>
    </row>
    <row r="56" spans="2:9" ht="13.5" customHeight="1">
      <c r="B56" s="169"/>
      <c r="C56" s="33" t="s">
        <v>55</v>
      </c>
      <c r="D56" s="27">
        <v>161396</v>
      </c>
      <c r="E56" s="47">
        <v>228598</v>
      </c>
      <c r="F56" s="54">
        <v>233131142</v>
      </c>
      <c r="G56" s="27">
        <v>-1</v>
      </c>
      <c r="H56" s="47">
        <v>-1</v>
      </c>
      <c r="I56" s="47">
        <v>-525</v>
      </c>
    </row>
    <row r="57" spans="2:9" ht="13.5" customHeight="1">
      <c r="B57" s="169"/>
      <c r="C57" s="33" t="s">
        <v>46</v>
      </c>
      <c r="D57" s="27">
        <v>166404</v>
      </c>
      <c r="E57" s="47">
        <v>315079</v>
      </c>
      <c r="F57" s="54">
        <v>523218363</v>
      </c>
      <c r="G57" s="27">
        <v>-1</v>
      </c>
      <c r="H57" s="47">
        <v>-1</v>
      </c>
      <c r="I57" s="54">
        <v>-525</v>
      </c>
    </row>
    <row r="58" spans="2:9" ht="13.5" customHeight="1">
      <c r="B58" s="169"/>
      <c r="C58" s="33" t="s">
        <v>57</v>
      </c>
      <c r="D58" s="27">
        <v>31061</v>
      </c>
      <c r="E58" s="47">
        <v>59098</v>
      </c>
      <c r="F58" s="54">
        <v>49624642</v>
      </c>
      <c r="G58" s="30">
        <v>1</v>
      </c>
      <c r="H58" s="56">
        <v>1</v>
      </c>
      <c r="I58" s="55">
        <v>494</v>
      </c>
    </row>
    <row r="59" spans="2:9" ht="13.5" customHeight="1">
      <c r="B59" s="165" t="s">
        <v>53</v>
      </c>
      <c r="C59" s="165"/>
      <c r="D59" s="27">
        <v>197465</v>
      </c>
      <c r="E59" s="47">
        <v>374177</v>
      </c>
      <c r="F59" s="54">
        <v>572843005</v>
      </c>
      <c r="G59" s="27">
        <v>0</v>
      </c>
      <c r="H59" s="47">
        <v>0</v>
      </c>
      <c r="I59" s="54">
        <v>-31</v>
      </c>
    </row>
    <row r="60" spans="2:9" ht="13.5" customHeight="1">
      <c r="B60" s="165" t="s">
        <v>54</v>
      </c>
      <c r="C60" s="165"/>
      <c r="D60" s="27">
        <v>201884</v>
      </c>
      <c r="E60" s="47">
        <v>382961</v>
      </c>
      <c r="F60" s="54">
        <v>565930806</v>
      </c>
      <c r="G60" s="27">
        <v>669</v>
      </c>
      <c r="H60" s="47">
        <v>1050</v>
      </c>
      <c r="I60" s="54">
        <v>1063243</v>
      </c>
    </row>
    <row r="61" spans="2:9" ht="13.5" customHeight="1">
      <c r="B61" s="165" t="s">
        <v>47</v>
      </c>
      <c r="C61" s="165"/>
      <c r="D61" s="27">
        <v>118881</v>
      </c>
      <c r="E61" s="63">
        <v>137515</v>
      </c>
      <c r="F61" s="54">
        <v>151093885</v>
      </c>
      <c r="G61" s="30">
        <v>1</v>
      </c>
      <c r="H61" s="63">
        <v>1</v>
      </c>
      <c r="I61" s="55">
        <v>944</v>
      </c>
    </row>
    <row r="62" spans="2:9" ht="13.5" customHeight="1">
      <c r="B62" s="171" t="s">
        <v>48</v>
      </c>
      <c r="C62" s="33" t="s">
        <v>49</v>
      </c>
      <c r="D62" s="27">
        <v>4730</v>
      </c>
      <c r="E62" s="64">
        <v>231151</v>
      </c>
      <c r="F62" s="65">
        <v>153618484</v>
      </c>
      <c r="G62" s="30" t="s">
        <v>117</v>
      </c>
      <c r="H62" s="64" t="s">
        <v>117</v>
      </c>
      <c r="I62" s="65" t="s">
        <v>117</v>
      </c>
    </row>
    <row r="63" spans="2:9" ht="13.5" customHeight="1">
      <c r="B63" s="171"/>
      <c r="C63" s="33" t="s">
        <v>50</v>
      </c>
      <c r="D63" s="76">
        <v>12</v>
      </c>
      <c r="E63" s="77">
        <v>143</v>
      </c>
      <c r="F63" s="78">
        <v>97434</v>
      </c>
      <c r="G63" s="79" t="s">
        <v>117</v>
      </c>
      <c r="H63" s="77" t="s">
        <v>117</v>
      </c>
      <c r="I63" s="78" t="s">
        <v>117</v>
      </c>
    </row>
    <row r="64" spans="2:9" ht="13.5" customHeight="1">
      <c r="B64" s="165" t="s">
        <v>51</v>
      </c>
      <c r="C64" s="165"/>
      <c r="D64" s="27">
        <v>352</v>
      </c>
      <c r="E64" s="66">
        <v>2490</v>
      </c>
      <c r="F64" s="65">
        <v>26403160</v>
      </c>
      <c r="G64" s="27">
        <v>-1</v>
      </c>
      <c r="H64" s="66">
        <v>-20</v>
      </c>
      <c r="I64" s="65">
        <v>-189920</v>
      </c>
    </row>
    <row r="65" spans="2:9" ht="13.5" customHeight="1">
      <c r="B65" s="165" t="s">
        <v>52</v>
      </c>
      <c r="C65" s="165"/>
      <c r="D65" s="27">
        <v>3978</v>
      </c>
      <c r="E65" s="53">
        <v>22239</v>
      </c>
      <c r="F65" s="65">
        <v>34080189</v>
      </c>
      <c r="G65" s="27">
        <v>-1</v>
      </c>
      <c r="H65" s="53">
        <v>-4</v>
      </c>
      <c r="I65" s="65">
        <v>-4270</v>
      </c>
    </row>
    <row r="66" ht="13.5" customHeight="1"/>
    <row r="67" ht="13.5" customHeight="1"/>
    <row r="68" ht="13.5" customHeight="1">
      <c r="B68" s="28" t="str">
        <f>"令和"&amp;'年度変更及び医療費グラフデータ等'!$A$8&amp;"年７月診療分"</f>
        <v>令和2年７月診療分</v>
      </c>
    </row>
    <row r="69" spans="2:9" ht="13.5" customHeight="1">
      <c r="B69" s="165" t="s">
        <v>58</v>
      </c>
      <c r="C69" s="165"/>
      <c r="D69" s="170" t="s">
        <v>62</v>
      </c>
      <c r="E69" s="170"/>
      <c r="F69" s="170"/>
      <c r="G69" s="165" t="s">
        <v>63</v>
      </c>
      <c r="H69" s="165"/>
      <c r="I69" s="165" t="s">
        <v>64</v>
      </c>
    </row>
    <row r="70" spans="2:9" ht="13.5" customHeight="1">
      <c r="B70" s="165"/>
      <c r="C70" s="165"/>
      <c r="D70" s="26" t="s">
        <v>59</v>
      </c>
      <c r="E70" s="62" t="s">
        <v>60</v>
      </c>
      <c r="F70" s="26" t="s">
        <v>61</v>
      </c>
      <c r="G70" s="33" t="s">
        <v>59</v>
      </c>
      <c r="H70" s="33" t="s">
        <v>60</v>
      </c>
      <c r="I70" s="33" t="s">
        <v>61</v>
      </c>
    </row>
    <row r="71" spans="2:9" ht="13.5" customHeight="1">
      <c r="B71" s="169" t="s">
        <v>45</v>
      </c>
      <c r="C71" s="33" t="s">
        <v>56</v>
      </c>
      <c r="D71" s="27">
        <v>4954</v>
      </c>
      <c r="E71" s="47">
        <v>86997</v>
      </c>
      <c r="F71" s="54">
        <v>283098323</v>
      </c>
      <c r="G71" s="30" t="s">
        <v>117</v>
      </c>
      <c r="H71" s="56" t="s">
        <v>117</v>
      </c>
      <c r="I71" s="54" t="s">
        <v>117</v>
      </c>
    </row>
    <row r="72" spans="2:9" ht="13.5" customHeight="1">
      <c r="B72" s="169"/>
      <c r="C72" s="33" t="s">
        <v>55</v>
      </c>
      <c r="D72" s="27">
        <v>161262</v>
      </c>
      <c r="E72" s="47">
        <v>230727</v>
      </c>
      <c r="F72" s="54">
        <v>232436512</v>
      </c>
      <c r="G72" s="30">
        <v>2</v>
      </c>
      <c r="H72" s="56">
        <v>3</v>
      </c>
      <c r="I72" s="55">
        <v>1584</v>
      </c>
    </row>
    <row r="73" spans="2:9" ht="13.5" customHeight="1">
      <c r="B73" s="169"/>
      <c r="C73" s="33" t="s">
        <v>46</v>
      </c>
      <c r="D73" s="27">
        <v>166216</v>
      </c>
      <c r="E73" s="47">
        <v>317724</v>
      </c>
      <c r="F73" s="54">
        <v>515534835</v>
      </c>
      <c r="G73" s="27">
        <v>2</v>
      </c>
      <c r="H73" s="47">
        <v>3</v>
      </c>
      <c r="I73" s="54">
        <v>1584</v>
      </c>
    </row>
    <row r="74" spans="2:9" ht="13.5" customHeight="1">
      <c r="B74" s="169"/>
      <c r="C74" s="33" t="s">
        <v>57</v>
      </c>
      <c r="D74" s="27">
        <v>30576</v>
      </c>
      <c r="E74" s="47">
        <v>57504</v>
      </c>
      <c r="F74" s="54">
        <v>48554535</v>
      </c>
      <c r="G74" s="30">
        <v>1</v>
      </c>
      <c r="H74" s="56">
        <v>1</v>
      </c>
      <c r="I74" s="55">
        <v>1980</v>
      </c>
    </row>
    <row r="75" spans="2:9" ht="13.5" customHeight="1">
      <c r="B75" s="165" t="s">
        <v>53</v>
      </c>
      <c r="C75" s="165"/>
      <c r="D75" s="27">
        <v>196792</v>
      </c>
      <c r="E75" s="47">
        <v>375228</v>
      </c>
      <c r="F75" s="54">
        <v>564089370</v>
      </c>
      <c r="G75" s="27">
        <v>3</v>
      </c>
      <c r="H75" s="47">
        <v>4</v>
      </c>
      <c r="I75" s="54">
        <v>3564</v>
      </c>
    </row>
    <row r="76" spans="2:9" ht="13.5" customHeight="1">
      <c r="B76" s="165" t="s">
        <v>54</v>
      </c>
      <c r="C76" s="165"/>
      <c r="D76" s="27">
        <v>208090</v>
      </c>
      <c r="E76" s="47">
        <v>405196</v>
      </c>
      <c r="F76" s="54">
        <v>602627060</v>
      </c>
      <c r="G76" s="27">
        <v>674</v>
      </c>
      <c r="H76" s="47">
        <v>1107</v>
      </c>
      <c r="I76" s="54">
        <v>1324931</v>
      </c>
    </row>
    <row r="77" spans="2:9" ht="13.5" customHeight="1">
      <c r="B77" s="165" t="s">
        <v>47</v>
      </c>
      <c r="C77" s="165"/>
      <c r="D77" s="27">
        <v>119084</v>
      </c>
      <c r="E77" s="63">
        <v>139842</v>
      </c>
      <c r="F77" s="54">
        <v>158800621</v>
      </c>
      <c r="G77" s="30">
        <v>2</v>
      </c>
      <c r="H77" s="63">
        <v>2</v>
      </c>
      <c r="I77" s="55">
        <v>313</v>
      </c>
    </row>
    <row r="78" spans="2:9" ht="13.5" customHeight="1">
      <c r="B78" s="171" t="s">
        <v>48</v>
      </c>
      <c r="C78" s="33" t="s">
        <v>49</v>
      </c>
      <c r="D78" s="27">
        <v>4698</v>
      </c>
      <c r="E78" s="64">
        <v>233056</v>
      </c>
      <c r="F78" s="65">
        <v>154722608</v>
      </c>
      <c r="G78" s="30" t="s">
        <v>117</v>
      </c>
      <c r="H78" s="64" t="s">
        <v>117</v>
      </c>
      <c r="I78" s="65" t="s">
        <v>117</v>
      </c>
    </row>
    <row r="79" spans="2:9" ht="13.5" customHeight="1">
      <c r="B79" s="171"/>
      <c r="C79" s="33" t="s">
        <v>50</v>
      </c>
      <c r="D79" s="27">
        <v>19</v>
      </c>
      <c r="E79" s="64">
        <v>234</v>
      </c>
      <c r="F79" s="65">
        <v>153914</v>
      </c>
      <c r="G79" s="30" t="s">
        <v>117</v>
      </c>
      <c r="H79" s="64" t="s">
        <v>117</v>
      </c>
      <c r="I79" s="65" t="s">
        <v>117</v>
      </c>
    </row>
    <row r="80" spans="2:9" ht="13.5" customHeight="1">
      <c r="B80" s="165" t="s">
        <v>51</v>
      </c>
      <c r="C80" s="165"/>
      <c r="D80" s="27">
        <v>361</v>
      </c>
      <c r="E80" s="66">
        <v>2534</v>
      </c>
      <c r="F80" s="65">
        <v>26896710</v>
      </c>
      <c r="G80" s="30" t="s">
        <v>117</v>
      </c>
      <c r="H80" s="66" t="s">
        <v>117</v>
      </c>
      <c r="I80" s="65" t="s">
        <v>117</v>
      </c>
    </row>
    <row r="81" spans="2:9" ht="13.5" customHeight="1">
      <c r="B81" s="165" t="s">
        <v>52</v>
      </c>
      <c r="C81" s="165"/>
      <c r="D81" s="27">
        <v>4274</v>
      </c>
      <c r="E81" s="53">
        <v>23566</v>
      </c>
      <c r="F81" s="65">
        <v>35283977</v>
      </c>
      <c r="G81" s="30">
        <v>1</v>
      </c>
      <c r="H81" s="53">
        <v>1</v>
      </c>
      <c r="I81" s="65">
        <v>2465</v>
      </c>
    </row>
    <row r="82" ht="13.5" customHeight="1"/>
    <row r="83" ht="13.5" customHeight="1"/>
    <row r="84" ht="13.5" customHeight="1">
      <c r="B84" s="28" t="str">
        <f>"令和"&amp;'年度変更及び医療費グラフデータ等'!$A$8&amp;"年８月診療分"</f>
        <v>令和2年８月診療分</v>
      </c>
    </row>
    <row r="85" spans="2:9" ht="13.5" customHeight="1">
      <c r="B85" s="165" t="s">
        <v>58</v>
      </c>
      <c r="C85" s="165"/>
      <c r="D85" s="170" t="s">
        <v>62</v>
      </c>
      <c r="E85" s="170"/>
      <c r="F85" s="170"/>
      <c r="G85" s="165" t="s">
        <v>63</v>
      </c>
      <c r="H85" s="165"/>
      <c r="I85" s="165" t="s">
        <v>64</v>
      </c>
    </row>
    <row r="86" spans="2:9" ht="13.5" customHeight="1">
      <c r="B86" s="165"/>
      <c r="C86" s="165"/>
      <c r="D86" s="26" t="s">
        <v>59</v>
      </c>
      <c r="E86" s="62" t="s">
        <v>60</v>
      </c>
      <c r="F86" s="26" t="s">
        <v>61</v>
      </c>
      <c r="G86" s="33" t="s">
        <v>59</v>
      </c>
      <c r="H86" s="33" t="s">
        <v>60</v>
      </c>
      <c r="I86" s="33" t="s">
        <v>61</v>
      </c>
    </row>
    <row r="87" spans="2:9" ht="13.5" customHeight="1">
      <c r="B87" s="169" t="s">
        <v>45</v>
      </c>
      <c r="C87" s="33" t="s">
        <v>56</v>
      </c>
      <c r="D87" s="27"/>
      <c r="E87" s="47"/>
      <c r="F87" s="54"/>
      <c r="G87" s="30"/>
      <c r="H87" s="56"/>
      <c r="I87" s="54"/>
    </row>
    <row r="88" spans="2:9" ht="13.5" customHeight="1">
      <c r="B88" s="169"/>
      <c r="C88" s="33" t="s">
        <v>55</v>
      </c>
      <c r="D88" s="27"/>
      <c r="E88" s="47"/>
      <c r="F88" s="54"/>
      <c r="G88" s="30"/>
      <c r="H88" s="56"/>
      <c r="I88" s="55"/>
    </row>
    <row r="89" spans="2:9" ht="13.5" customHeight="1">
      <c r="B89" s="169"/>
      <c r="C89" s="33" t="s">
        <v>46</v>
      </c>
      <c r="D89" s="27"/>
      <c r="E89" s="47"/>
      <c r="F89" s="54"/>
      <c r="G89" s="27"/>
      <c r="H89" s="47"/>
      <c r="I89" s="54"/>
    </row>
    <row r="90" spans="2:9" ht="13.5" customHeight="1">
      <c r="B90" s="169"/>
      <c r="C90" s="33" t="s">
        <v>57</v>
      </c>
      <c r="D90" s="27"/>
      <c r="E90" s="47"/>
      <c r="F90" s="54"/>
      <c r="G90" s="30"/>
      <c r="H90" s="56"/>
      <c r="I90" s="55"/>
    </row>
    <row r="91" spans="2:9" ht="13.5" customHeight="1">
      <c r="B91" s="165" t="s">
        <v>53</v>
      </c>
      <c r="C91" s="165"/>
      <c r="D91" s="27"/>
      <c r="E91" s="47"/>
      <c r="F91" s="54"/>
      <c r="G91" s="27"/>
      <c r="H91" s="47"/>
      <c r="I91" s="54"/>
    </row>
    <row r="92" spans="2:9" ht="13.5" customHeight="1">
      <c r="B92" s="165" t="s">
        <v>54</v>
      </c>
      <c r="C92" s="165"/>
      <c r="D92" s="27"/>
      <c r="E92" s="47"/>
      <c r="F92" s="54"/>
      <c r="G92" s="27"/>
      <c r="H92" s="47"/>
      <c r="I92" s="54"/>
    </row>
    <row r="93" spans="2:9" ht="13.5" customHeight="1">
      <c r="B93" s="165" t="s">
        <v>47</v>
      </c>
      <c r="C93" s="165"/>
      <c r="D93" s="27"/>
      <c r="E93" s="63"/>
      <c r="F93" s="54"/>
      <c r="G93" s="30"/>
      <c r="H93" s="63"/>
      <c r="I93" s="55"/>
    </row>
    <row r="94" spans="2:9" ht="13.5" customHeight="1">
      <c r="B94" s="171" t="s">
        <v>48</v>
      </c>
      <c r="C94" s="33" t="s">
        <v>49</v>
      </c>
      <c r="D94" s="27"/>
      <c r="E94" s="64"/>
      <c r="F94" s="65"/>
      <c r="G94" s="30"/>
      <c r="H94" s="64"/>
      <c r="I94" s="65"/>
    </row>
    <row r="95" spans="2:9" ht="13.5" customHeight="1">
      <c r="B95" s="171"/>
      <c r="C95" s="33" t="s">
        <v>50</v>
      </c>
      <c r="D95" s="27"/>
      <c r="E95" s="64"/>
      <c r="F95" s="65"/>
      <c r="G95" s="30"/>
      <c r="H95" s="64"/>
      <c r="I95" s="65"/>
    </row>
    <row r="96" spans="2:9" ht="13.5" customHeight="1">
      <c r="B96" s="165" t="s">
        <v>51</v>
      </c>
      <c r="C96" s="165"/>
      <c r="D96" s="27"/>
      <c r="E96" s="66"/>
      <c r="F96" s="65"/>
      <c r="G96" s="30"/>
      <c r="H96" s="66"/>
      <c r="I96" s="65"/>
    </row>
    <row r="97" spans="2:9" ht="13.5" customHeight="1">
      <c r="B97" s="165" t="s">
        <v>52</v>
      </c>
      <c r="C97" s="165"/>
      <c r="D97" s="27"/>
      <c r="E97" s="53"/>
      <c r="F97" s="65"/>
      <c r="G97" s="30"/>
      <c r="H97" s="53"/>
      <c r="I97" s="65"/>
    </row>
    <row r="98" ht="13.5" customHeight="1"/>
    <row r="99" ht="13.5" customHeight="1"/>
    <row r="100" ht="13.5" customHeight="1">
      <c r="B100" s="28" t="str">
        <f>"令和"&amp;'年度変更及び医療費グラフデータ等'!$A$8&amp;"年９月診療分"</f>
        <v>令和2年９月診療分</v>
      </c>
    </row>
    <row r="101" spans="2:9" ht="13.5" customHeight="1">
      <c r="B101" s="165" t="s">
        <v>58</v>
      </c>
      <c r="C101" s="165"/>
      <c r="D101" s="170" t="s">
        <v>62</v>
      </c>
      <c r="E101" s="170"/>
      <c r="F101" s="170"/>
      <c r="G101" s="165" t="s">
        <v>63</v>
      </c>
      <c r="H101" s="165"/>
      <c r="I101" s="165" t="s">
        <v>64</v>
      </c>
    </row>
    <row r="102" spans="2:9" ht="13.5" customHeight="1">
      <c r="B102" s="165"/>
      <c r="C102" s="165"/>
      <c r="D102" s="26" t="s">
        <v>59</v>
      </c>
      <c r="E102" s="62" t="s">
        <v>60</v>
      </c>
      <c r="F102" s="26" t="s">
        <v>61</v>
      </c>
      <c r="G102" s="33" t="s">
        <v>59</v>
      </c>
      <c r="H102" s="33" t="s">
        <v>60</v>
      </c>
      <c r="I102" s="33" t="s">
        <v>61</v>
      </c>
    </row>
    <row r="103" spans="2:9" ht="13.5" customHeight="1">
      <c r="B103" s="169" t="s">
        <v>45</v>
      </c>
      <c r="C103" s="33" t="s">
        <v>56</v>
      </c>
      <c r="D103" s="27"/>
      <c r="E103" s="47"/>
      <c r="F103" s="54"/>
      <c r="G103" s="30"/>
      <c r="H103" s="56"/>
      <c r="I103" s="54"/>
    </row>
    <row r="104" spans="2:9" ht="13.5" customHeight="1">
      <c r="B104" s="169"/>
      <c r="C104" s="33" t="s">
        <v>55</v>
      </c>
      <c r="D104" s="27"/>
      <c r="E104" s="47"/>
      <c r="F104" s="54"/>
      <c r="G104" s="30"/>
      <c r="H104" s="56"/>
      <c r="I104" s="55"/>
    </row>
    <row r="105" spans="2:9" ht="13.5" customHeight="1">
      <c r="B105" s="169"/>
      <c r="C105" s="33" t="s">
        <v>46</v>
      </c>
      <c r="D105" s="27"/>
      <c r="E105" s="47"/>
      <c r="F105" s="54"/>
      <c r="G105" s="27"/>
      <c r="H105" s="47"/>
      <c r="I105" s="54"/>
    </row>
    <row r="106" spans="2:9" ht="13.5" customHeight="1">
      <c r="B106" s="169"/>
      <c r="C106" s="33" t="s">
        <v>57</v>
      </c>
      <c r="D106" s="27"/>
      <c r="E106" s="47"/>
      <c r="F106" s="54"/>
      <c r="G106" s="30"/>
      <c r="H106" s="56"/>
      <c r="I106" s="55"/>
    </row>
    <row r="107" spans="2:9" ht="13.5" customHeight="1">
      <c r="B107" s="165" t="s">
        <v>53</v>
      </c>
      <c r="C107" s="165"/>
      <c r="D107" s="27"/>
      <c r="E107" s="47"/>
      <c r="F107" s="54"/>
      <c r="G107" s="27"/>
      <c r="H107" s="47"/>
      <c r="I107" s="54"/>
    </row>
    <row r="108" spans="2:9" ht="13.5" customHeight="1">
      <c r="B108" s="165" t="s">
        <v>54</v>
      </c>
      <c r="C108" s="165"/>
      <c r="D108" s="27"/>
      <c r="E108" s="47"/>
      <c r="F108" s="54"/>
      <c r="G108" s="27"/>
      <c r="H108" s="47"/>
      <c r="I108" s="54"/>
    </row>
    <row r="109" spans="2:9" ht="13.5" customHeight="1">
      <c r="B109" s="165" t="s">
        <v>47</v>
      </c>
      <c r="C109" s="165"/>
      <c r="D109" s="27"/>
      <c r="E109" s="63"/>
      <c r="F109" s="54"/>
      <c r="G109" s="30"/>
      <c r="H109" s="63"/>
      <c r="I109" s="55"/>
    </row>
    <row r="110" spans="2:9" ht="13.5" customHeight="1">
      <c r="B110" s="171" t="s">
        <v>48</v>
      </c>
      <c r="C110" s="33" t="s">
        <v>49</v>
      </c>
      <c r="D110" s="27"/>
      <c r="E110" s="64"/>
      <c r="F110" s="65"/>
      <c r="G110" s="30"/>
      <c r="H110" s="64"/>
      <c r="I110" s="65"/>
    </row>
    <row r="111" spans="2:9" ht="13.5" customHeight="1">
      <c r="B111" s="171"/>
      <c r="C111" s="33" t="s">
        <v>50</v>
      </c>
      <c r="D111" s="27"/>
      <c r="E111" s="64"/>
      <c r="F111" s="65"/>
      <c r="G111" s="30"/>
      <c r="H111" s="64"/>
      <c r="I111" s="65"/>
    </row>
    <row r="112" spans="2:9" ht="13.5" customHeight="1">
      <c r="B112" s="165" t="s">
        <v>51</v>
      </c>
      <c r="C112" s="165"/>
      <c r="D112" s="27"/>
      <c r="E112" s="66"/>
      <c r="F112" s="65"/>
      <c r="G112" s="30"/>
      <c r="H112" s="66"/>
      <c r="I112" s="65"/>
    </row>
    <row r="113" spans="2:9" ht="13.5" customHeight="1">
      <c r="B113" s="165" t="s">
        <v>52</v>
      </c>
      <c r="C113" s="165"/>
      <c r="D113" s="27"/>
      <c r="E113" s="53"/>
      <c r="F113" s="65"/>
      <c r="G113" s="30"/>
      <c r="H113" s="53"/>
      <c r="I113" s="65"/>
    </row>
    <row r="114" ht="13.5" customHeight="1"/>
    <row r="115" ht="13.5" customHeight="1"/>
    <row r="116" ht="13.5" customHeight="1">
      <c r="B116" s="28" t="str">
        <f>"令和"&amp;'年度変更及び医療費グラフデータ等'!$A$8&amp;"年10月診療分"</f>
        <v>令和2年10月診療分</v>
      </c>
    </row>
    <row r="117" spans="2:9" ht="13.5" customHeight="1">
      <c r="B117" s="165" t="s">
        <v>58</v>
      </c>
      <c r="C117" s="165"/>
      <c r="D117" s="170" t="s">
        <v>62</v>
      </c>
      <c r="E117" s="170"/>
      <c r="F117" s="170"/>
      <c r="G117" s="165" t="s">
        <v>63</v>
      </c>
      <c r="H117" s="165"/>
      <c r="I117" s="165" t="s">
        <v>64</v>
      </c>
    </row>
    <row r="118" spans="2:9" ht="13.5" customHeight="1">
      <c r="B118" s="165"/>
      <c r="C118" s="165"/>
      <c r="D118" s="26" t="s">
        <v>59</v>
      </c>
      <c r="E118" s="62" t="s">
        <v>60</v>
      </c>
      <c r="F118" s="26" t="s">
        <v>61</v>
      </c>
      <c r="G118" s="33" t="s">
        <v>59</v>
      </c>
      <c r="H118" s="33" t="s">
        <v>60</v>
      </c>
      <c r="I118" s="33" t="s">
        <v>61</v>
      </c>
    </row>
    <row r="119" spans="2:9" ht="13.5" customHeight="1">
      <c r="B119" s="169" t="s">
        <v>45</v>
      </c>
      <c r="C119" s="33" t="s">
        <v>56</v>
      </c>
      <c r="D119" s="27"/>
      <c r="E119" s="47"/>
      <c r="F119" s="54"/>
      <c r="G119" s="30"/>
      <c r="H119" s="56"/>
      <c r="I119" s="54"/>
    </row>
    <row r="120" spans="2:9" ht="13.5" customHeight="1">
      <c r="B120" s="169"/>
      <c r="C120" s="33" t="s">
        <v>55</v>
      </c>
      <c r="D120" s="27"/>
      <c r="E120" s="47"/>
      <c r="F120" s="54"/>
      <c r="G120" s="30"/>
      <c r="H120" s="56"/>
      <c r="I120" s="55"/>
    </row>
    <row r="121" spans="2:9" ht="13.5" customHeight="1">
      <c r="B121" s="169"/>
      <c r="C121" s="33" t="s">
        <v>46</v>
      </c>
      <c r="D121" s="27"/>
      <c r="E121" s="47"/>
      <c r="F121" s="54"/>
      <c r="G121" s="27"/>
      <c r="H121" s="47"/>
      <c r="I121" s="54"/>
    </row>
    <row r="122" spans="2:9" ht="13.5" customHeight="1">
      <c r="B122" s="169"/>
      <c r="C122" s="33" t="s">
        <v>57</v>
      </c>
      <c r="D122" s="27"/>
      <c r="E122" s="47"/>
      <c r="F122" s="54"/>
      <c r="G122" s="30"/>
      <c r="H122" s="56"/>
      <c r="I122" s="55"/>
    </row>
    <row r="123" spans="2:9" ht="13.5" customHeight="1">
      <c r="B123" s="165" t="s">
        <v>53</v>
      </c>
      <c r="C123" s="165"/>
      <c r="D123" s="27"/>
      <c r="E123" s="47"/>
      <c r="F123" s="54"/>
      <c r="G123" s="27"/>
      <c r="H123" s="47"/>
      <c r="I123" s="54"/>
    </row>
    <row r="124" spans="2:9" ht="13.5" customHeight="1">
      <c r="B124" s="165" t="s">
        <v>54</v>
      </c>
      <c r="C124" s="165"/>
      <c r="D124" s="27"/>
      <c r="E124" s="47"/>
      <c r="F124" s="54"/>
      <c r="G124" s="27"/>
      <c r="H124" s="47"/>
      <c r="I124" s="54"/>
    </row>
    <row r="125" spans="2:9" ht="13.5" customHeight="1">
      <c r="B125" s="165" t="s">
        <v>47</v>
      </c>
      <c r="C125" s="165"/>
      <c r="D125" s="27"/>
      <c r="E125" s="63"/>
      <c r="F125" s="54"/>
      <c r="G125" s="30"/>
      <c r="H125" s="63"/>
      <c r="I125" s="55"/>
    </row>
    <row r="126" spans="2:9" ht="13.5" customHeight="1">
      <c r="B126" s="171" t="s">
        <v>48</v>
      </c>
      <c r="C126" s="33" t="s">
        <v>49</v>
      </c>
      <c r="D126" s="27"/>
      <c r="E126" s="64"/>
      <c r="F126" s="65"/>
      <c r="G126" s="30"/>
      <c r="H126" s="64"/>
      <c r="I126" s="65"/>
    </row>
    <row r="127" spans="2:10" ht="13.5" customHeight="1">
      <c r="B127" s="171"/>
      <c r="C127" s="33" t="s">
        <v>50</v>
      </c>
      <c r="D127" s="27"/>
      <c r="E127" s="64"/>
      <c r="F127" s="65"/>
      <c r="G127" s="30"/>
      <c r="H127" s="64"/>
      <c r="I127" s="65"/>
      <c r="J127" s="73"/>
    </row>
    <row r="128" spans="2:9" ht="13.5" customHeight="1">
      <c r="B128" s="165" t="s">
        <v>51</v>
      </c>
      <c r="C128" s="165"/>
      <c r="D128" s="27"/>
      <c r="E128" s="66"/>
      <c r="F128" s="65"/>
      <c r="G128" s="30"/>
      <c r="H128" s="66"/>
      <c r="I128" s="65"/>
    </row>
    <row r="129" spans="2:9" ht="13.5" customHeight="1">
      <c r="B129" s="165" t="s">
        <v>52</v>
      </c>
      <c r="C129" s="165"/>
      <c r="D129" s="27"/>
      <c r="E129" s="53"/>
      <c r="F129" s="65"/>
      <c r="G129" s="30"/>
      <c r="H129" s="53"/>
      <c r="I129" s="65"/>
    </row>
    <row r="130" ht="13.5" customHeight="1"/>
    <row r="131" ht="13.5" customHeight="1"/>
    <row r="132" ht="13.5" customHeight="1">
      <c r="B132" s="28" t="str">
        <f>"令和"&amp;'年度変更及び医療費グラフデータ等'!$A$8&amp;"年11月診療分"</f>
        <v>令和2年11月診療分</v>
      </c>
    </row>
    <row r="133" spans="2:9" ht="13.5" customHeight="1">
      <c r="B133" s="165" t="s">
        <v>58</v>
      </c>
      <c r="C133" s="165"/>
      <c r="D133" s="170" t="s">
        <v>62</v>
      </c>
      <c r="E133" s="170"/>
      <c r="F133" s="170"/>
      <c r="G133" s="165" t="s">
        <v>63</v>
      </c>
      <c r="H133" s="165"/>
      <c r="I133" s="165" t="s">
        <v>64</v>
      </c>
    </row>
    <row r="134" spans="2:9" ht="13.5" customHeight="1">
      <c r="B134" s="165"/>
      <c r="C134" s="165"/>
      <c r="D134" s="26" t="s">
        <v>59</v>
      </c>
      <c r="E134" s="62" t="s">
        <v>60</v>
      </c>
      <c r="F134" s="26" t="s">
        <v>61</v>
      </c>
      <c r="G134" s="33" t="s">
        <v>59</v>
      </c>
      <c r="H134" s="33" t="s">
        <v>60</v>
      </c>
      <c r="I134" s="33" t="s">
        <v>61</v>
      </c>
    </row>
    <row r="135" spans="2:9" ht="13.5" customHeight="1">
      <c r="B135" s="169" t="s">
        <v>45</v>
      </c>
      <c r="C135" s="33" t="s">
        <v>56</v>
      </c>
      <c r="D135" s="27"/>
      <c r="E135" s="47"/>
      <c r="F135" s="54"/>
      <c r="G135" s="30"/>
      <c r="H135" s="56"/>
      <c r="I135" s="54"/>
    </row>
    <row r="136" spans="2:9" ht="13.5" customHeight="1">
      <c r="B136" s="169"/>
      <c r="C136" s="33" t="s">
        <v>55</v>
      </c>
      <c r="D136" s="27"/>
      <c r="E136" s="47"/>
      <c r="F136" s="54"/>
      <c r="G136" s="30"/>
      <c r="H136" s="56"/>
      <c r="I136" s="55"/>
    </row>
    <row r="137" spans="2:9" ht="13.5" customHeight="1">
      <c r="B137" s="169"/>
      <c r="C137" s="33" t="s">
        <v>46</v>
      </c>
      <c r="D137" s="27"/>
      <c r="E137" s="47"/>
      <c r="F137" s="54"/>
      <c r="G137" s="27"/>
      <c r="H137" s="47"/>
      <c r="I137" s="54"/>
    </row>
    <row r="138" spans="2:9" ht="13.5" customHeight="1">
      <c r="B138" s="169"/>
      <c r="C138" s="33" t="s">
        <v>57</v>
      </c>
      <c r="D138" s="27"/>
      <c r="E138" s="47"/>
      <c r="F138" s="54"/>
      <c r="G138" s="30"/>
      <c r="H138" s="56"/>
      <c r="I138" s="55"/>
    </row>
    <row r="139" spans="2:9" ht="13.5" customHeight="1">
      <c r="B139" s="165" t="s">
        <v>53</v>
      </c>
      <c r="C139" s="165"/>
      <c r="D139" s="27"/>
      <c r="E139" s="47"/>
      <c r="F139" s="54"/>
      <c r="G139" s="27"/>
      <c r="H139" s="47"/>
      <c r="I139" s="54"/>
    </row>
    <row r="140" spans="2:9" ht="13.5" customHeight="1">
      <c r="B140" s="165" t="s">
        <v>54</v>
      </c>
      <c r="C140" s="165"/>
      <c r="D140" s="27"/>
      <c r="E140" s="47"/>
      <c r="F140" s="54"/>
      <c r="G140" s="27"/>
      <c r="H140" s="47"/>
      <c r="I140" s="54"/>
    </row>
    <row r="141" spans="2:9" ht="13.5" customHeight="1">
      <c r="B141" s="165" t="s">
        <v>47</v>
      </c>
      <c r="C141" s="165"/>
      <c r="D141" s="27"/>
      <c r="E141" s="63"/>
      <c r="F141" s="54"/>
      <c r="G141" s="30"/>
      <c r="H141" s="63"/>
      <c r="I141" s="55"/>
    </row>
    <row r="142" spans="2:9" ht="13.5" customHeight="1">
      <c r="B142" s="171" t="s">
        <v>48</v>
      </c>
      <c r="C142" s="33" t="s">
        <v>49</v>
      </c>
      <c r="D142" s="27"/>
      <c r="E142" s="64"/>
      <c r="F142" s="65"/>
      <c r="G142" s="30"/>
      <c r="H142" s="64"/>
      <c r="I142" s="65"/>
    </row>
    <row r="143" spans="2:9" ht="13.5" customHeight="1">
      <c r="B143" s="171"/>
      <c r="C143" s="33" t="s">
        <v>50</v>
      </c>
      <c r="D143" s="27"/>
      <c r="E143" s="64"/>
      <c r="F143" s="65"/>
      <c r="G143" s="30"/>
      <c r="H143" s="64"/>
      <c r="I143" s="65"/>
    </row>
    <row r="144" spans="2:9" ht="13.5" customHeight="1">
      <c r="B144" s="165" t="s">
        <v>51</v>
      </c>
      <c r="C144" s="165"/>
      <c r="D144" s="27"/>
      <c r="E144" s="66"/>
      <c r="F144" s="65"/>
      <c r="G144" s="30"/>
      <c r="H144" s="66"/>
      <c r="I144" s="65"/>
    </row>
    <row r="145" spans="2:9" ht="13.5" customHeight="1">
      <c r="B145" s="165" t="s">
        <v>52</v>
      </c>
      <c r="C145" s="165"/>
      <c r="D145" s="27"/>
      <c r="E145" s="53"/>
      <c r="F145" s="65"/>
      <c r="G145" s="30"/>
      <c r="H145" s="53"/>
      <c r="I145" s="65"/>
    </row>
    <row r="146" ht="13.5" customHeight="1"/>
    <row r="147" ht="13.5" customHeight="1"/>
    <row r="148" ht="13.5" customHeight="1">
      <c r="B148" s="28" t="str">
        <f>"令和"&amp;'年度変更及び医療費グラフデータ等'!$A$8&amp;"年12月診療分"</f>
        <v>令和2年12月診療分</v>
      </c>
    </row>
    <row r="149" spans="2:9" ht="13.5" customHeight="1">
      <c r="B149" s="165" t="s">
        <v>58</v>
      </c>
      <c r="C149" s="165"/>
      <c r="D149" s="170" t="s">
        <v>62</v>
      </c>
      <c r="E149" s="170"/>
      <c r="F149" s="170"/>
      <c r="G149" s="165" t="s">
        <v>63</v>
      </c>
      <c r="H149" s="165"/>
      <c r="I149" s="165" t="s">
        <v>64</v>
      </c>
    </row>
    <row r="150" spans="2:9" ht="13.5" customHeight="1">
      <c r="B150" s="165"/>
      <c r="C150" s="165"/>
      <c r="D150" s="26" t="s">
        <v>59</v>
      </c>
      <c r="E150" s="62" t="s">
        <v>60</v>
      </c>
      <c r="F150" s="26" t="s">
        <v>61</v>
      </c>
      <c r="G150" s="33" t="s">
        <v>59</v>
      </c>
      <c r="H150" s="33" t="s">
        <v>60</v>
      </c>
      <c r="I150" s="33" t="s">
        <v>61</v>
      </c>
    </row>
    <row r="151" spans="2:10" ht="13.5" customHeight="1">
      <c r="B151" s="169" t="s">
        <v>45</v>
      </c>
      <c r="C151" s="33" t="s">
        <v>56</v>
      </c>
      <c r="D151" s="27"/>
      <c r="E151" s="47"/>
      <c r="F151" s="54"/>
      <c r="G151" s="30"/>
      <c r="H151" s="56"/>
      <c r="I151" s="54"/>
      <c r="J151" s="73"/>
    </row>
    <row r="152" spans="2:9" ht="13.5" customHeight="1">
      <c r="B152" s="169"/>
      <c r="C152" s="33" t="s">
        <v>55</v>
      </c>
      <c r="D152" s="27"/>
      <c r="E152" s="47"/>
      <c r="F152" s="54"/>
      <c r="G152" s="30"/>
      <c r="H152" s="56"/>
      <c r="I152" s="55"/>
    </row>
    <row r="153" spans="2:9" ht="13.5" customHeight="1">
      <c r="B153" s="169"/>
      <c r="C153" s="33" t="s">
        <v>46</v>
      </c>
      <c r="D153" s="27"/>
      <c r="E153" s="47"/>
      <c r="F153" s="54"/>
      <c r="G153" s="27"/>
      <c r="H153" s="47"/>
      <c r="I153" s="54"/>
    </row>
    <row r="154" spans="2:9" ht="13.5" customHeight="1">
      <c r="B154" s="169"/>
      <c r="C154" s="33" t="s">
        <v>57</v>
      </c>
      <c r="D154" s="27"/>
      <c r="E154" s="47"/>
      <c r="F154" s="54"/>
      <c r="G154" s="30"/>
      <c r="H154" s="56"/>
      <c r="I154" s="55"/>
    </row>
    <row r="155" spans="2:9" ht="13.5" customHeight="1">
      <c r="B155" s="165" t="s">
        <v>53</v>
      </c>
      <c r="C155" s="165"/>
      <c r="D155" s="27"/>
      <c r="E155" s="47"/>
      <c r="F155" s="54"/>
      <c r="G155" s="27"/>
      <c r="H155" s="47"/>
      <c r="I155" s="54"/>
    </row>
    <row r="156" spans="2:9" ht="13.5" customHeight="1">
      <c r="B156" s="165" t="s">
        <v>54</v>
      </c>
      <c r="C156" s="165"/>
      <c r="D156" s="27"/>
      <c r="E156" s="47"/>
      <c r="F156" s="54"/>
      <c r="G156" s="27"/>
      <c r="H156" s="47"/>
      <c r="I156" s="54"/>
    </row>
    <row r="157" spans="2:9" ht="13.5" customHeight="1">
      <c r="B157" s="165" t="s">
        <v>47</v>
      </c>
      <c r="C157" s="165"/>
      <c r="D157" s="27"/>
      <c r="E157" s="63"/>
      <c r="F157" s="54"/>
      <c r="G157" s="30"/>
      <c r="H157" s="63"/>
      <c r="I157" s="55"/>
    </row>
    <row r="158" spans="2:9" ht="13.5" customHeight="1">
      <c r="B158" s="171" t="s">
        <v>48</v>
      </c>
      <c r="C158" s="33" t="s">
        <v>49</v>
      </c>
      <c r="D158" s="27"/>
      <c r="E158" s="64"/>
      <c r="F158" s="65"/>
      <c r="G158" s="30"/>
      <c r="H158" s="64"/>
      <c r="I158" s="65"/>
    </row>
    <row r="159" spans="2:9" ht="13.5" customHeight="1">
      <c r="B159" s="171"/>
      <c r="C159" s="33" t="s">
        <v>50</v>
      </c>
      <c r="D159" s="27"/>
      <c r="E159" s="64"/>
      <c r="F159" s="65"/>
      <c r="G159" s="30"/>
      <c r="H159" s="64"/>
      <c r="I159" s="65"/>
    </row>
    <row r="160" spans="2:9" ht="13.5" customHeight="1">
      <c r="B160" s="165" t="s">
        <v>51</v>
      </c>
      <c r="C160" s="165"/>
      <c r="D160" s="27"/>
      <c r="E160" s="66"/>
      <c r="F160" s="65"/>
      <c r="G160" s="30"/>
      <c r="H160" s="66"/>
      <c r="I160" s="65"/>
    </row>
    <row r="161" spans="2:9" ht="13.5" customHeight="1">
      <c r="B161" s="165" t="s">
        <v>52</v>
      </c>
      <c r="C161" s="165"/>
      <c r="D161" s="27"/>
      <c r="E161" s="53"/>
      <c r="F161" s="65"/>
      <c r="G161" s="30"/>
      <c r="H161" s="53"/>
      <c r="I161" s="65"/>
    </row>
    <row r="162" ht="13.5" customHeight="1"/>
    <row r="163" ht="13.5" customHeight="1"/>
    <row r="164" ht="13.5" customHeight="1">
      <c r="B164" s="28" t="str">
        <f>"令和"&amp;'年度変更及び医療費グラフデータ等'!A7&amp;"年１月診療分"</f>
        <v>令和3年１月診療分</v>
      </c>
    </row>
    <row r="165" spans="2:9" ht="13.5" customHeight="1">
      <c r="B165" s="165" t="s">
        <v>58</v>
      </c>
      <c r="C165" s="165"/>
      <c r="D165" s="170" t="s">
        <v>62</v>
      </c>
      <c r="E165" s="170"/>
      <c r="F165" s="170"/>
      <c r="G165" s="165" t="s">
        <v>63</v>
      </c>
      <c r="H165" s="165"/>
      <c r="I165" s="165" t="s">
        <v>64</v>
      </c>
    </row>
    <row r="166" spans="2:9" ht="13.5" customHeight="1">
      <c r="B166" s="165"/>
      <c r="C166" s="165"/>
      <c r="D166" s="26" t="s">
        <v>59</v>
      </c>
      <c r="E166" s="62" t="s">
        <v>60</v>
      </c>
      <c r="F166" s="26" t="s">
        <v>61</v>
      </c>
      <c r="G166" s="33" t="s">
        <v>59</v>
      </c>
      <c r="H166" s="33" t="s">
        <v>60</v>
      </c>
      <c r="I166" s="33" t="s">
        <v>61</v>
      </c>
    </row>
    <row r="167" spans="2:9" ht="13.5" customHeight="1">
      <c r="B167" s="169" t="s">
        <v>45</v>
      </c>
      <c r="C167" s="33" t="s">
        <v>56</v>
      </c>
      <c r="D167" s="27"/>
      <c r="E167" s="47"/>
      <c r="F167" s="47"/>
      <c r="G167" s="30"/>
      <c r="H167" s="56"/>
      <c r="I167" s="54"/>
    </row>
    <row r="168" spans="2:9" ht="13.5" customHeight="1">
      <c r="B168" s="169"/>
      <c r="C168" s="33" t="s">
        <v>55</v>
      </c>
      <c r="D168" s="27"/>
      <c r="E168" s="47"/>
      <c r="F168" s="54"/>
      <c r="G168" s="30"/>
      <c r="H168" s="56"/>
      <c r="I168" s="55"/>
    </row>
    <row r="169" spans="2:9" ht="13.5" customHeight="1">
      <c r="B169" s="169"/>
      <c r="C169" s="33" t="s">
        <v>46</v>
      </c>
      <c r="D169" s="27"/>
      <c r="E169" s="47"/>
      <c r="F169" s="54"/>
      <c r="G169" s="27"/>
      <c r="H169" s="47"/>
      <c r="I169" s="54"/>
    </row>
    <row r="170" spans="2:9" ht="13.5" customHeight="1">
      <c r="B170" s="169"/>
      <c r="C170" s="33" t="s">
        <v>57</v>
      </c>
      <c r="D170" s="27"/>
      <c r="E170" s="47"/>
      <c r="F170" s="54"/>
      <c r="G170" s="30"/>
      <c r="H170" s="56"/>
      <c r="I170" s="55"/>
    </row>
    <row r="171" spans="2:9" ht="13.5" customHeight="1">
      <c r="B171" s="165" t="s">
        <v>53</v>
      </c>
      <c r="C171" s="165"/>
      <c r="D171" s="27"/>
      <c r="E171" s="47"/>
      <c r="F171" s="54"/>
      <c r="G171" s="27"/>
      <c r="H171" s="47"/>
      <c r="I171" s="54"/>
    </row>
    <row r="172" spans="2:9" ht="13.5" customHeight="1">
      <c r="B172" s="165" t="s">
        <v>54</v>
      </c>
      <c r="C172" s="165"/>
      <c r="D172" s="27"/>
      <c r="E172" s="47"/>
      <c r="F172" s="54"/>
      <c r="G172" s="27"/>
      <c r="H172" s="47"/>
      <c r="I172" s="54"/>
    </row>
    <row r="173" spans="2:9" ht="13.5" customHeight="1">
      <c r="B173" s="165" t="s">
        <v>47</v>
      </c>
      <c r="C173" s="165"/>
      <c r="D173" s="27"/>
      <c r="E173" s="63"/>
      <c r="F173" s="54"/>
      <c r="G173" s="30"/>
      <c r="H173" s="63"/>
      <c r="I173" s="55"/>
    </row>
    <row r="174" spans="2:9" ht="13.5" customHeight="1">
      <c r="B174" s="171" t="s">
        <v>48</v>
      </c>
      <c r="C174" s="33" t="s">
        <v>49</v>
      </c>
      <c r="D174" s="27"/>
      <c r="E174" s="64"/>
      <c r="F174" s="65"/>
      <c r="G174" s="30"/>
      <c r="H174" s="64"/>
      <c r="I174" s="65"/>
    </row>
    <row r="175" spans="2:9" ht="13.5" customHeight="1">
      <c r="B175" s="171"/>
      <c r="C175" s="33" t="s">
        <v>50</v>
      </c>
      <c r="D175" s="27"/>
      <c r="E175" s="64"/>
      <c r="F175" s="65"/>
      <c r="G175" s="27"/>
      <c r="H175" s="64"/>
      <c r="I175" s="65"/>
    </row>
    <row r="176" spans="2:9" ht="13.5" customHeight="1">
      <c r="B176" s="165" t="s">
        <v>51</v>
      </c>
      <c r="C176" s="165"/>
      <c r="D176" s="27"/>
      <c r="E176" s="66"/>
      <c r="F176" s="65"/>
      <c r="G176" s="30"/>
      <c r="H176" s="66"/>
      <c r="I176" s="65"/>
    </row>
    <row r="177" spans="2:9" ht="13.5" customHeight="1">
      <c r="B177" s="165" t="s">
        <v>52</v>
      </c>
      <c r="C177" s="165"/>
      <c r="D177" s="27"/>
      <c r="E177" s="53"/>
      <c r="F177" s="65"/>
      <c r="G177" s="30"/>
      <c r="H177" s="53"/>
      <c r="I177" s="65"/>
    </row>
    <row r="178" ht="13.5" customHeight="1"/>
    <row r="179" ht="13.5" customHeight="1"/>
    <row r="180" ht="13.5" customHeight="1">
      <c r="B180" s="28" t="str">
        <f>"令和"&amp;'年度変更及び医療費グラフデータ等'!A7&amp;"年２月診療分"</f>
        <v>令和3年２月診療分</v>
      </c>
    </row>
    <row r="181" spans="2:9" ht="13.5" customHeight="1">
      <c r="B181" s="165" t="s">
        <v>58</v>
      </c>
      <c r="C181" s="165"/>
      <c r="D181" s="166" t="s">
        <v>62</v>
      </c>
      <c r="E181" s="167"/>
      <c r="F181" s="168"/>
      <c r="G181" s="165" t="s">
        <v>63</v>
      </c>
      <c r="H181" s="165"/>
      <c r="I181" s="165" t="s">
        <v>64</v>
      </c>
    </row>
    <row r="182" spans="2:9" ht="13.5" customHeight="1">
      <c r="B182" s="165"/>
      <c r="C182" s="165"/>
      <c r="D182" s="26" t="s">
        <v>59</v>
      </c>
      <c r="E182" s="62" t="s">
        <v>60</v>
      </c>
      <c r="F182" s="26" t="s">
        <v>61</v>
      </c>
      <c r="G182" s="33" t="s">
        <v>59</v>
      </c>
      <c r="H182" s="33" t="s">
        <v>60</v>
      </c>
      <c r="I182" s="33" t="s">
        <v>61</v>
      </c>
    </row>
    <row r="183" spans="2:9" ht="13.5" customHeight="1">
      <c r="B183" s="169" t="s">
        <v>45</v>
      </c>
      <c r="C183" s="33" t="s">
        <v>56</v>
      </c>
      <c r="D183" s="27"/>
      <c r="E183" s="47"/>
      <c r="F183" s="47"/>
      <c r="G183" s="30"/>
      <c r="H183" s="56"/>
      <c r="I183" s="54"/>
    </row>
    <row r="184" spans="2:9" ht="13.5" customHeight="1">
      <c r="B184" s="169"/>
      <c r="C184" s="33" t="s">
        <v>55</v>
      </c>
      <c r="D184" s="27"/>
      <c r="E184" s="47"/>
      <c r="F184" s="54"/>
      <c r="G184" s="30"/>
      <c r="H184" s="56"/>
      <c r="I184" s="55"/>
    </row>
    <row r="185" spans="2:9" ht="13.5" customHeight="1">
      <c r="B185" s="169"/>
      <c r="C185" s="33" t="s">
        <v>46</v>
      </c>
      <c r="D185" s="27"/>
      <c r="E185" s="47"/>
      <c r="F185" s="54"/>
      <c r="G185" s="27"/>
      <c r="H185" s="47"/>
      <c r="I185" s="54"/>
    </row>
    <row r="186" spans="2:9" ht="13.5" customHeight="1">
      <c r="B186" s="169"/>
      <c r="C186" s="33" t="s">
        <v>57</v>
      </c>
      <c r="D186" s="27"/>
      <c r="E186" s="47"/>
      <c r="F186" s="54"/>
      <c r="G186" s="30"/>
      <c r="H186" s="56"/>
      <c r="I186" s="55"/>
    </row>
    <row r="187" spans="2:9" ht="13.5" customHeight="1">
      <c r="B187" s="165" t="s">
        <v>53</v>
      </c>
      <c r="C187" s="165"/>
      <c r="D187" s="27"/>
      <c r="E187" s="47"/>
      <c r="F187" s="54"/>
      <c r="G187" s="27"/>
      <c r="H187" s="47"/>
      <c r="I187" s="54"/>
    </row>
    <row r="188" spans="2:9" ht="13.5" customHeight="1">
      <c r="B188" s="165" t="s">
        <v>54</v>
      </c>
      <c r="C188" s="165"/>
      <c r="D188" s="27"/>
      <c r="E188" s="47"/>
      <c r="F188" s="54"/>
      <c r="G188" s="27"/>
      <c r="H188" s="47"/>
      <c r="I188" s="54"/>
    </row>
    <row r="189" spans="2:9" ht="13.5" customHeight="1">
      <c r="B189" s="165" t="s">
        <v>47</v>
      </c>
      <c r="C189" s="165"/>
      <c r="D189" s="27"/>
      <c r="E189" s="63"/>
      <c r="F189" s="54"/>
      <c r="G189" s="30"/>
      <c r="H189" s="63"/>
      <c r="I189" s="55"/>
    </row>
    <row r="190" spans="2:9" ht="13.5" customHeight="1">
      <c r="B190" s="171" t="s">
        <v>48</v>
      </c>
      <c r="C190" s="33" t="s">
        <v>49</v>
      </c>
      <c r="D190" s="27"/>
      <c r="E190" s="64"/>
      <c r="F190" s="65"/>
      <c r="G190" s="30"/>
      <c r="H190" s="64"/>
      <c r="I190" s="65"/>
    </row>
    <row r="191" spans="2:9" ht="13.5" customHeight="1">
      <c r="B191" s="171"/>
      <c r="C191" s="33" t="s">
        <v>50</v>
      </c>
      <c r="D191" s="27"/>
      <c r="E191" s="64"/>
      <c r="F191" s="65"/>
      <c r="G191" s="30"/>
      <c r="H191" s="64"/>
      <c r="I191" s="65"/>
    </row>
    <row r="192" spans="2:9" ht="13.5" customHeight="1">
      <c r="B192" s="165" t="s">
        <v>51</v>
      </c>
      <c r="C192" s="165"/>
      <c r="D192" s="27"/>
      <c r="E192" s="66"/>
      <c r="F192" s="65"/>
      <c r="G192" s="30"/>
      <c r="H192" s="66"/>
      <c r="I192" s="65"/>
    </row>
    <row r="193" spans="2:9" ht="13.5" customHeight="1">
      <c r="B193" s="165" t="s">
        <v>52</v>
      </c>
      <c r="C193" s="165"/>
      <c r="D193" s="27"/>
      <c r="E193" s="53"/>
      <c r="F193" s="65"/>
      <c r="G193" s="30"/>
      <c r="H193" s="53"/>
      <c r="I193" s="65"/>
    </row>
    <row r="194" ht="13.5" customHeight="1"/>
    <row r="195" ht="13.5" customHeight="1"/>
    <row r="196" spans="2:9" ht="13.5" customHeight="1">
      <c r="B196" s="44"/>
      <c r="C196" s="9"/>
      <c r="D196" s="9"/>
      <c r="E196" s="9"/>
      <c r="F196" s="9"/>
      <c r="G196" s="9"/>
      <c r="H196" s="9"/>
      <c r="I196" s="9"/>
    </row>
    <row r="197" spans="2:9" ht="13.5" customHeight="1">
      <c r="B197" s="162"/>
      <c r="C197" s="162"/>
      <c r="D197" s="162"/>
      <c r="E197" s="162"/>
      <c r="F197" s="162"/>
      <c r="G197" s="162"/>
      <c r="H197" s="162"/>
      <c r="I197" s="162"/>
    </row>
    <row r="198" spans="2:9" ht="13.5" customHeight="1">
      <c r="B198" s="162"/>
      <c r="C198" s="162"/>
      <c r="D198" s="34"/>
      <c r="E198" s="34"/>
      <c r="F198" s="34"/>
      <c r="G198" s="34"/>
      <c r="H198" s="34"/>
      <c r="I198" s="34"/>
    </row>
    <row r="199" spans="2:9" ht="13.5" customHeight="1">
      <c r="B199" s="163"/>
      <c r="C199" s="34"/>
      <c r="D199" s="35"/>
      <c r="E199" s="57"/>
      <c r="F199" s="58"/>
      <c r="G199" s="45"/>
      <c r="H199" s="59"/>
      <c r="I199" s="58"/>
    </row>
    <row r="200" spans="2:9" ht="12">
      <c r="B200" s="163"/>
      <c r="C200" s="34"/>
      <c r="D200" s="35"/>
      <c r="E200" s="57"/>
      <c r="F200" s="58"/>
      <c r="G200" s="45"/>
      <c r="H200" s="59"/>
      <c r="I200" s="60"/>
    </row>
    <row r="201" spans="2:9" ht="12">
      <c r="B201" s="163"/>
      <c r="C201" s="34"/>
      <c r="D201" s="35"/>
      <c r="E201" s="57"/>
      <c r="F201" s="58"/>
      <c r="G201" s="35"/>
      <c r="H201" s="57"/>
      <c r="I201" s="58"/>
    </row>
    <row r="202" spans="2:9" ht="12">
      <c r="B202" s="163"/>
      <c r="C202" s="34"/>
      <c r="D202" s="35"/>
      <c r="E202" s="57"/>
      <c r="F202" s="58"/>
      <c r="G202" s="45"/>
      <c r="H202" s="59"/>
      <c r="I202" s="60"/>
    </row>
    <row r="203" spans="2:9" ht="12">
      <c r="B203" s="162"/>
      <c r="C203" s="162"/>
      <c r="D203" s="35"/>
      <c r="E203" s="57"/>
      <c r="F203" s="58"/>
      <c r="G203" s="35"/>
      <c r="H203" s="57"/>
      <c r="I203" s="58"/>
    </row>
    <row r="204" spans="2:9" ht="12">
      <c r="B204" s="162"/>
      <c r="C204" s="162"/>
      <c r="D204" s="35"/>
      <c r="E204" s="57"/>
      <c r="F204" s="58"/>
      <c r="G204" s="45"/>
      <c r="H204" s="59"/>
      <c r="I204" s="60"/>
    </row>
    <row r="205" spans="2:9" ht="12">
      <c r="B205" s="162"/>
      <c r="C205" s="162"/>
      <c r="D205" s="35"/>
      <c r="E205" s="46"/>
      <c r="F205" s="58"/>
      <c r="G205" s="45"/>
      <c r="H205" s="46"/>
      <c r="I205" s="60"/>
    </row>
    <row r="206" spans="2:9" ht="12">
      <c r="B206" s="164"/>
      <c r="C206" s="34"/>
      <c r="D206" s="35"/>
      <c r="E206" s="46"/>
      <c r="F206" s="46"/>
      <c r="G206" s="45"/>
      <c r="H206" s="46"/>
      <c r="I206" s="46"/>
    </row>
    <row r="207" spans="2:9" ht="12">
      <c r="B207" s="164"/>
      <c r="C207" s="34"/>
      <c r="D207" s="35"/>
      <c r="E207" s="46"/>
      <c r="F207" s="46"/>
      <c r="G207" s="45"/>
      <c r="H207" s="46"/>
      <c r="I207" s="46"/>
    </row>
    <row r="208" spans="2:9" ht="12">
      <c r="B208" s="162"/>
      <c r="C208" s="162"/>
      <c r="D208" s="35"/>
      <c r="E208" s="46"/>
      <c r="F208" s="46"/>
      <c r="G208" s="45"/>
      <c r="H208" s="46"/>
      <c r="I208" s="46"/>
    </row>
    <row r="209" spans="2:9" ht="12">
      <c r="B209" s="162"/>
      <c r="C209" s="162"/>
      <c r="D209" s="35"/>
      <c r="E209" s="38"/>
      <c r="F209" s="46"/>
      <c r="G209" s="45"/>
      <c r="H209" s="38"/>
      <c r="I209" s="46"/>
    </row>
    <row r="210" spans="2:9" ht="12">
      <c r="B210" s="9"/>
      <c r="C210" s="9"/>
      <c r="D210" s="9"/>
      <c r="E210" s="9"/>
      <c r="F210" s="9"/>
      <c r="G210" s="9"/>
      <c r="H210" s="9"/>
      <c r="I210" s="9"/>
    </row>
    <row r="211" spans="2:9" ht="12">
      <c r="B211" s="9"/>
      <c r="C211" s="9"/>
      <c r="D211" s="9"/>
      <c r="E211" s="9"/>
      <c r="F211" s="9"/>
      <c r="G211" s="9"/>
      <c r="H211" s="9"/>
      <c r="I211" s="9"/>
    </row>
    <row r="212" spans="2:9" ht="12">
      <c r="B212" s="44"/>
      <c r="C212" s="9"/>
      <c r="D212" s="9"/>
      <c r="E212" s="9"/>
      <c r="F212" s="9"/>
      <c r="G212" s="9"/>
      <c r="H212" s="9"/>
      <c r="I212" s="9"/>
    </row>
    <row r="213" spans="2:9" ht="12">
      <c r="B213" s="162"/>
      <c r="C213" s="162"/>
      <c r="D213" s="162"/>
      <c r="E213" s="162"/>
      <c r="F213" s="162"/>
      <c r="G213" s="162"/>
      <c r="H213" s="162"/>
      <c r="I213" s="162"/>
    </row>
    <row r="214" spans="2:9" ht="12">
      <c r="B214" s="162"/>
      <c r="C214" s="162"/>
      <c r="D214" s="34"/>
      <c r="E214" s="34"/>
      <c r="F214" s="34"/>
      <c r="G214" s="34"/>
      <c r="H214" s="34"/>
      <c r="I214" s="34"/>
    </row>
    <row r="215" spans="2:9" ht="12">
      <c r="B215" s="163"/>
      <c r="C215" s="34"/>
      <c r="D215" s="35"/>
      <c r="E215" s="57"/>
      <c r="F215" s="58"/>
      <c r="G215" s="45"/>
      <c r="H215" s="59"/>
      <c r="I215" s="58"/>
    </row>
    <row r="216" spans="2:9" ht="12">
      <c r="B216" s="163"/>
      <c r="C216" s="34"/>
      <c r="D216" s="35"/>
      <c r="E216" s="57"/>
      <c r="F216" s="58"/>
      <c r="G216" s="45"/>
      <c r="H216" s="59"/>
      <c r="I216" s="60"/>
    </row>
    <row r="217" spans="2:9" ht="12">
      <c r="B217" s="163"/>
      <c r="C217" s="34"/>
      <c r="D217" s="35"/>
      <c r="E217" s="57"/>
      <c r="F217" s="58"/>
      <c r="G217" s="35"/>
      <c r="H217" s="57"/>
      <c r="I217" s="58"/>
    </row>
    <row r="218" spans="2:9" ht="12">
      <c r="B218" s="163"/>
      <c r="C218" s="34"/>
      <c r="D218" s="35"/>
      <c r="E218" s="57"/>
      <c r="F218" s="58"/>
      <c r="G218" s="45"/>
      <c r="H218" s="59"/>
      <c r="I218" s="60"/>
    </row>
    <row r="219" spans="2:9" ht="12">
      <c r="B219" s="162"/>
      <c r="C219" s="162"/>
      <c r="D219" s="35"/>
      <c r="E219" s="57"/>
      <c r="F219" s="58"/>
      <c r="G219" s="35"/>
      <c r="H219" s="57"/>
      <c r="I219" s="58"/>
    </row>
    <row r="220" spans="2:9" ht="12">
      <c r="B220" s="162"/>
      <c r="C220" s="162"/>
      <c r="D220" s="35"/>
      <c r="E220" s="57"/>
      <c r="F220" s="58"/>
      <c r="G220" s="45"/>
      <c r="H220" s="59"/>
      <c r="I220" s="60"/>
    </row>
    <row r="221" spans="2:9" ht="12">
      <c r="B221" s="162"/>
      <c r="C221" s="162"/>
      <c r="D221" s="35"/>
      <c r="E221" s="46"/>
      <c r="F221" s="58"/>
      <c r="G221" s="45"/>
      <c r="H221" s="46"/>
      <c r="I221" s="60"/>
    </row>
    <row r="222" spans="2:9" ht="12">
      <c r="B222" s="164"/>
      <c r="C222" s="34"/>
      <c r="D222" s="35"/>
      <c r="E222" s="46"/>
      <c r="F222" s="46"/>
      <c r="G222" s="45"/>
      <c r="H222" s="46"/>
      <c r="I222" s="46"/>
    </row>
    <row r="223" spans="2:9" ht="12">
      <c r="B223" s="164"/>
      <c r="C223" s="34"/>
      <c r="D223" s="35"/>
      <c r="E223" s="46"/>
      <c r="F223" s="46"/>
      <c r="G223" s="45"/>
      <c r="H223" s="46"/>
      <c r="I223" s="46"/>
    </row>
    <row r="224" spans="2:9" ht="12">
      <c r="B224" s="162"/>
      <c r="C224" s="162"/>
      <c r="D224" s="35"/>
      <c r="E224" s="46"/>
      <c r="F224" s="46"/>
      <c r="G224" s="45"/>
      <c r="H224" s="46"/>
      <c r="I224" s="46"/>
    </row>
    <row r="225" spans="2:9" ht="12">
      <c r="B225" s="162"/>
      <c r="C225" s="162"/>
      <c r="D225" s="35"/>
      <c r="E225" s="38"/>
      <c r="F225" s="46"/>
      <c r="G225" s="45"/>
      <c r="H225" s="38"/>
      <c r="I225" s="46"/>
    </row>
    <row r="226" spans="2:9" ht="12">
      <c r="B226" s="9"/>
      <c r="C226" s="9"/>
      <c r="D226" s="9"/>
      <c r="E226" s="9"/>
      <c r="F226" s="9"/>
      <c r="G226" s="9"/>
      <c r="H226" s="9"/>
      <c r="I226" s="9"/>
    </row>
    <row r="227" spans="2:9" ht="12">
      <c r="B227" s="9"/>
      <c r="C227" s="9"/>
      <c r="D227" s="9"/>
      <c r="E227" s="9"/>
      <c r="F227" s="9"/>
      <c r="G227" s="9"/>
      <c r="H227" s="9"/>
      <c r="I227" s="9"/>
    </row>
    <row r="228" spans="2:9" ht="12">
      <c r="B228" s="44"/>
      <c r="C228" s="9"/>
      <c r="D228" s="9"/>
      <c r="E228" s="9"/>
      <c r="F228" s="9"/>
      <c r="G228" s="9"/>
      <c r="H228" s="9"/>
      <c r="I228" s="9"/>
    </row>
    <row r="229" spans="2:9" ht="12">
      <c r="B229" s="162"/>
      <c r="C229" s="162"/>
      <c r="D229" s="162"/>
      <c r="E229" s="162"/>
      <c r="F229" s="162"/>
      <c r="G229" s="162"/>
      <c r="H229" s="162"/>
      <c r="I229" s="162"/>
    </row>
    <row r="230" spans="2:9" ht="12">
      <c r="B230" s="162"/>
      <c r="C230" s="162"/>
      <c r="D230" s="34"/>
      <c r="E230" s="34"/>
      <c r="F230" s="34"/>
      <c r="G230" s="34"/>
      <c r="H230" s="34"/>
      <c r="I230" s="34"/>
    </row>
    <row r="231" spans="2:9" ht="12">
      <c r="B231" s="163"/>
      <c r="C231" s="34"/>
      <c r="D231" s="35"/>
      <c r="E231" s="57"/>
      <c r="F231" s="58"/>
      <c r="G231" s="45"/>
      <c r="H231" s="59"/>
      <c r="I231" s="58"/>
    </row>
    <row r="232" spans="2:9" ht="12">
      <c r="B232" s="163"/>
      <c r="C232" s="34"/>
      <c r="D232" s="35"/>
      <c r="E232" s="57"/>
      <c r="F232" s="58"/>
      <c r="G232" s="45"/>
      <c r="H232" s="59"/>
      <c r="I232" s="60"/>
    </row>
    <row r="233" spans="2:9" ht="12">
      <c r="B233" s="163"/>
      <c r="C233" s="34"/>
      <c r="D233" s="35"/>
      <c r="E233" s="57"/>
      <c r="F233" s="58"/>
      <c r="G233" s="35"/>
      <c r="H233" s="57"/>
      <c r="I233" s="58"/>
    </row>
    <row r="234" spans="2:9" ht="12">
      <c r="B234" s="163"/>
      <c r="C234" s="34"/>
      <c r="D234" s="35"/>
      <c r="E234" s="57"/>
      <c r="F234" s="58"/>
      <c r="G234" s="45"/>
      <c r="H234" s="59"/>
      <c r="I234" s="60"/>
    </row>
    <row r="235" spans="2:9" ht="12">
      <c r="B235" s="162"/>
      <c r="C235" s="162"/>
      <c r="D235" s="35"/>
      <c r="E235" s="57"/>
      <c r="F235" s="58"/>
      <c r="G235" s="35"/>
      <c r="H235" s="57"/>
      <c r="I235" s="58"/>
    </row>
    <row r="236" spans="2:9" ht="12">
      <c r="B236" s="162"/>
      <c r="C236" s="162"/>
      <c r="D236" s="35"/>
      <c r="E236" s="57"/>
      <c r="F236" s="58"/>
      <c r="G236" s="45"/>
      <c r="H236" s="59"/>
      <c r="I236" s="60"/>
    </row>
    <row r="237" spans="2:9" ht="12">
      <c r="B237" s="162"/>
      <c r="C237" s="162"/>
      <c r="D237" s="35"/>
      <c r="E237" s="46"/>
      <c r="F237" s="58"/>
      <c r="G237" s="45"/>
      <c r="H237" s="46"/>
      <c r="I237" s="60"/>
    </row>
    <row r="238" spans="2:9" ht="12">
      <c r="B238" s="164"/>
      <c r="C238" s="34"/>
      <c r="D238" s="35"/>
      <c r="E238" s="46"/>
      <c r="F238" s="46"/>
      <c r="G238" s="45"/>
      <c r="H238" s="46"/>
      <c r="I238" s="46"/>
    </row>
    <row r="239" spans="2:9" ht="12">
      <c r="B239" s="164"/>
      <c r="C239" s="34"/>
      <c r="D239" s="35"/>
      <c r="E239" s="46"/>
      <c r="F239" s="46"/>
      <c r="G239" s="45"/>
      <c r="H239" s="46"/>
      <c r="I239" s="46"/>
    </row>
    <row r="240" spans="2:9" ht="12">
      <c r="B240" s="162"/>
      <c r="C240" s="162"/>
      <c r="D240" s="35"/>
      <c r="E240" s="46"/>
      <c r="F240" s="46"/>
      <c r="G240" s="45"/>
      <c r="H240" s="46"/>
      <c r="I240" s="46"/>
    </row>
    <row r="241" spans="2:9" ht="12">
      <c r="B241" s="162"/>
      <c r="C241" s="162"/>
      <c r="D241" s="35"/>
      <c r="E241" s="38"/>
      <c r="F241" s="46"/>
      <c r="G241" s="45"/>
      <c r="H241" s="38"/>
      <c r="I241" s="46"/>
    </row>
  </sheetData>
  <sheetProtection/>
  <mergeCells count="150">
    <mergeCell ref="G21:I21"/>
    <mergeCell ref="B192:C192"/>
    <mergeCell ref="B193:C193"/>
    <mergeCell ref="B189:C189"/>
    <mergeCell ref="B188:C188"/>
    <mergeCell ref="B187:C187"/>
    <mergeCell ref="B183:B186"/>
    <mergeCell ref="G181:I181"/>
    <mergeCell ref="B190:B191"/>
    <mergeCell ref="G165:I165"/>
    <mergeCell ref="B173:C173"/>
    <mergeCell ref="D181:F181"/>
    <mergeCell ref="B171:C171"/>
    <mergeCell ref="B172:C172"/>
    <mergeCell ref="B160:C160"/>
    <mergeCell ref="B161:C161"/>
    <mergeCell ref="B165:C166"/>
    <mergeCell ref="B176:C176"/>
    <mergeCell ref="B177:C177"/>
    <mergeCell ref="B181:C182"/>
    <mergeCell ref="D149:F149"/>
    <mergeCell ref="B142:B143"/>
    <mergeCell ref="B144:C144"/>
    <mergeCell ref="B145:C145"/>
    <mergeCell ref="B149:C150"/>
    <mergeCell ref="B174:B175"/>
    <mergeCell ref="B167:B170"/>
    <mergeCell ref="B157:C157"/>
    <mergeCell ref="D165:F165"/>
    <mergeCell ref="B158:B159"/>
    <mergeCell ref="B126:B127"/>
    <mergeCell ref="B128:C128"/>
    <mergeCell ref="B129:C129"/>
    <mergeCell ref="B133:C134"/>
    <mergeCell ref="B155:C155"/>
    <mergeCell ref="B156:C156"/>
    <mergeCell ref="B151:B154"/>
    <mergeCell ref="B141:C141"/>
    <mergeCell ref="D117:F117"/>
    <mergeCell ref="B110:B111"/>
    <mergeCell ref="B112:C112"/>
    <mergeCell ref="B113:C113"/>
    <mergeCell ref="G149:I149"/>
    <mergeCell ref="B139:C139"/>
    <mergeCell ref="B140:C140"/>
    <mergeCell ref="B135:B138"/>
    <mergeCell ref="B125:C125"/>
    <mergeCell ref="D133:F133"/>
    <mergeCell ref="D101:F101"/>
    <mergeCell ref="B94:B95"/>
    <mergeCell ref="B96:C96"/>
    <mergeCell ref="B97:C97"/>
    <mergeCell ref="B101:C102"/>
    <mergeCell ref="G133:I133"/>
    <mergeCell ref="B123:C123"/>
    <mergeCell ref="B124:C124"/>
    <mergeCell ref="B119:B122"/>
    <mergeCell ref="G117:I117"/>
    <mergeCell ref="B117:C118"/>
    <mergeCell ref="B107:C107"/>
    <mergeCell ref="B108:C108"/>
    <mergeCell ref="B103:B106"/>
    <mergeCell ref="B93:C93"/>
    <mergeCell ref="B109:C109"/>
    <mergeCell ref="G101:I101"/>
    <mergeCell ref="B91:C91"/>
    <mergeCell ref="B92:C92"/>
    <mergeCell ref="B87:B90"/>
    <mergeCell ref="B77:C77"/>
    <mergeCell ref="D85:F85"/>
    <mergeCell ref="B78:B79"/>
    <mergeCell ref="B80:C80"/>
    <mergeCell ref="B81:C81"/>
    <mergeCell ref="B85:C86"/>
    <mergeCell ref="G85:I85"/>
    <mergeCell ref="B75:C75"/>
    <mergeCell ref="B76:C76"/>
    <mergeCell ref="B71:B74"/>
    <mergeCell ref="G69:I69"/>
    <mergeCell ref="B61:C61"/>
    <mergeCell ref="D69:F69"/>
    <mergeCell ref="B62:B63"/>
    <mergeCell ref="B64:C64"/>
    <mergeCell ref="B65:C65"/>
    <mergeCell ref="B69:C70"/>
    <mergeCell ref="G37:I37"/>
    <mergeCell ref="B59:C59"/>
    <mergeCell ref="B60:C60"/>
    <mergeCell ref="B55:B58"/>
    <mergeCell ref="B45:C45"/>
    <mergeCell ref="D53:F53"/>
    <mergeCell ref="B46:B47"/>
    <mergeCell ref="B48:C48"/>
    <mergeCell ref="B49:C49"/>
    <mergeCell ref="B17:C17"/>
    <mergeCell ref="B7:B10"/>
    <mergeCell ref="B14:B15"/>
    <mergeCell ref="B11:C11"/>
    <mergeCell ref="B53:C54"/>
    <mergeCell ref="G53:I53"/>
    <mergeCell ref="B43:C43"/>
    <mergeCell ref="B44:C44"/>
    <mergeCell ref="B30:B31"/>
    <mergeCell ref="B12:C12"/>
    <mergeCell ref="B13:C13"/>
    <mergeCell ref="B197:C198"/>
    <mergeCell ref="D197:F197"/>
    <mergeCell ref="D37:F37"/>
    <mergeCell ref="G5:I5"/>
    <mergeCell ref="D5:F5"/>
    <mergeCell ref="B5:C6"/>
    <mergeCell ref="B23:B26"/>
    <mergeCell ref="B16:C16"/>
    <mergeCell ref="G197:I197"/>
    <mergeCell ref="B29:C29"/>
    <mergeCell ref="B27:C27"/>
    <mergeCell ref="D21:F21"/>
    <mergeCell ref="B213:C214"/>
    <mergeCell ref="B205:C205"/>
    <mergeCell ref="D213:F213"/>
    <mergeCell ref="B32:C32"/>
    <mergeCell ref="B33:C33"/>
    <mergeCell ref="B37:C38"/>
    <mergeCell ref="B39:B42"/>
    <mergeCell ref="G213:I213"/>
    <mergeCell ref="B21:C22"/>
    <mergeCell ref="B215:B218"/>
    <mergeCell ref="B199:B202"/>
    <mergeCell ref="B203:C203"/>
    <mergeCell ref="B204:C204"/>
    <mergeCell ref="B206:B207"/>
    <mergeCell ref="B208:C208"/>
    <mergeCell ref="B209:C209"/>
    <mergeCell ref="B28:C28"/>
    <mergeCell ref="B219:C219"/>
    <mergeCell ref="B220:C220"/>
    <mergeCell ref="B222:B223"/>
    <mergeCell ref="B224:C224"/>
    <mergeCell ref="B225:C225"/>
    <mergeCell ref="B229:C230"/>
    <mergeCell ref="B221:C221"/>
    <mergeCell ref="D229:F229"/>
    <mergeCell ref="G229:I229"/>
    <mergeCell ref="B236:C236"/>
    <mergeCell ref="B231:B234"/>
    <mergeCell ref="B241:C241"/>
    <mergeCell ref="B237:C237"/>
    <mergeCell ref="B235:C235"/>
    <mergeCell ref="B238:B239"/>
    <mergeCell ref="B240:C240"/>
  </mergeCells>
  <printOptions/>
  <pageMargins left="0.787" right="0.787" top="0.984" bottom="0.984" header="0.512" footer="0.512"/>
  <pageSetup horizontalDpi="600" verticalDpi="600" orientation="landscape" paperSize="9" r:id="rId1"/>
  <rowBreaks count="5" manualBreakCount="5">
    <brk id="34" max="255" man="1"/>
    <brk id="66" max="255" man="1"/>
    <brk id="98" max="255" man="1"/>
    <brk id="130" max="255" man="1"/>
    <brk id="1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P36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.7109375" style="0" customWidth="1"/>
    <col min="2" max="2" width="13.140625" style="0" bestFit="1" customWidth="1"/>
    <col min="3" max="7" width="10.7109375" style="0" customWidth="1"/>
    <col min="8" max="8" width="13.140625" style="0" customWidth="1"/>
    <col min="9" max="9" width="10.7109375" style="0" customWidth="1"/>
    <col min="10" max="10" width="13.140625" style="0" bestFit="1" customWidth="1"/>
    <col min="11" max="16" width="10.7109375" style="0" customWidth="1"/>
  </cols>
  <sheetData>
    <row r="1" ht="13.5" customHeight="1"/>
    <row r="2" spans="2:16" ht="17.25" customHeight="1">
      <c r="B2" s="43" t="str">
        <f>"令和"&amp;'年度変更及び医療費グラフデータ等'!A8&amp;"年度　再審査の状況（保険者提出）"</f>
        <v>令和2年度　再審査の状況（保険者提出）</v>
      </c>
      <c r="C2" s="39"/>
      <c r="D2" s="39"/>
      <c r="E2" s="39"/>
      <c r="F2" s="39"/>
      <c r="G2" s="9"/>
      <c r="H2" s="43" t="str">
        <f>"令和"&amp;'年度変更及び医療費グラフデータ等'!A8&amp;"年度　再審査の状況（医療機関提出）"</f>
        <v>令和2年度　再審査の状況（医療機関提出）</v>
      </c>
      <c r="I2" s="39"/>
      <c r="J2" s="39"/>
      <c r="K2" s="39"/>
      <c r="L2" s="40"/>
      <c r="O2" s="9"/>
      <c r="P2" s="9"/>
    </row>
    <row r="3" spans="7:16" ht="13.5" customHeight="1">
      <c r="G3" s="9"/>
      <c r="H3" s="9"/>
      <c r="N3" s="7"/>
      <c r="O3" s="9"/>
      <c r="P3" s="9"/>
    </row>
    <row r="4" spans="2:14" ht="13.5" customHeight="1">
      <c r="B4" s="172" t="s">
        <v>41</v>
      </c>
      <c r="C4" s="172" t="s">
        <v>36</v>
      </c>
      <c r="D4" s="172" t="s">
        <v>37</v>
      </c>
      <c r="E4" s="173" t="s">
        <v>40</v>
      </c>
      <c r="F4" s="174"/>
      <c r="H4" s="172" t="s">
        <v>42</v>
      </c>
      <c r="I4" s="172" t="s">
        <v>36</v>
      </c>
      <c r="J4" s="172" t="s">
        <v>37</v>
      </c>
      <c r="K4" s="172" t="s">
        <v>85</v>
      </c>
      <c r="L4" s="172"/>
      <c r="M4" s="36"/>
      <c r="N4" s="36"/>
    </row>
    <row r="5" spans="2:14" ht="13.5" customHeight="1">
      <c r="B5" s="172"/>
      <c r="C5" s="172"/>
      <c r="D5" s="172"/>
      <c r="E5" s="101" t="s">
        <v>38</v>
      </c>
      <c r="F5" s="101" t="s">
        <v>39</v>
      </c>
      <c r="H5" s="172"/>
      <c r="I5" s="172"/>
      <c r="J5" s="172"/>
      <c r="K5" s="101" t="s">
        <v>38</v>
      </c>
      <c r="L5" s="101" t="s">
        <v>39</v>
      </c>
      <c r="M5" s="34"/>
      <c r="N5" s="34"/>
    </row>
    <row r="6" spans="2:16" ht="13.5" customHeight="1">
      <c r="B6" s="26" t="s">
        <v>65</v>
      </c>
      <c r="C6" s="100">
        <v>919</v>
      </c>
      <c r="D6" s="100">
        <v>311</v>
      </c>
      <c r="E6" s="100">
        <v>608</v>
      </c>
      <c r="F6" s="88">
        <v>219418</v>
      </c>
      <c r="G6" s="37"/>
      <c r="H6" s="26" t="s">
        <v>65</v>
      </c>
      <c r="I6" s="100">
        <v>57</v>
      </c>
      <c r="J6" s="100">
        <v>17</v>
      </c>
      <c r="K6" s="100">
        <v>40</v>
      </c>
      <c r="L6" s="100">
        <v>134546</v>
      </c>
      <c r="N6" s="7"/>
      <c r="O6" s="38"/>
      <c r="P6" s="38"/>
    </row>
    <row r="7" spans="2:16" ht="13.5" customHeight="1">
      <c r="B7" s="26" t="s">
        <v>66</v>
      </c>
      <c r="C7" s="93">
        <v>1032</v>
      </c>
      <c r="D7" s="93">
        <v>368</v>
      </c>
      <c r="E7" s="93">
        <v>664</v>
      </c>
      <c r="F7" s="88">
        <v>107755</v>
      </c>
      <c r="G7" s="37"/>
      <c r="H7" s="26" t="s">
        <v>66</v>
      </c>
      <c r="I7" s="95">
        <v>80</v>
      </c>
      <c r="J7" s="93">
        <v>38</v>
      </c>
      <c r="K7" s="93">
        <v>42</v>
      </c>
      <c r="L7" s="93">
        <v>54843</v>
      </c>
      <c r="N7" s="7"/>
      <c r="O7" s="38"/>
      <c r="P7" s="38"/>
    </row>
    <row r="8" spans="2:16" ht="13.5" customHeight="1">
      <c r="B8" s="26" t="s">
        <v>67</v>
      </c>
      <c r="C8" s="100">
        <v>921</v>
      </c>
      <c r="D8" s="100">
        <v>265</v>
      </c>
      <c r="E8" s="100">
        <v>656</v>
      </c>
      <c r="F8" s="88">
        <v>177844</v>
      </c>
      <c r="G8" s="37" t="s">
        <v>86</v>
      </c>
      <c r="H8" s="26" t="s">
        <v>67</v>
      </c>
      <c r="I8" s="100">
        <v>80</v>
      </c>
      <c r="J8" s="100">
        <v>37</v>
      </c>
      <c r="K8" s="100">
        <v>43</v>
      </c>
      <c r="L8" s="100">
        <v>72084</v>
      </c>
      <c r="N8" s="7"/>
      <c r="O8" s="38"/>
      <c r="P8" s="38"/>
    </row>
    <row r="9" spans="2:16" ht="13.5" customHeight="1">
      <c r="B9" s="26" t="s">
        <v>68</v>
      </c>
      <c r="C9" s="94">
        <v>1099</v>
      </c>
      <c r="D9" s="94">
        <v>353</v>
      </c>
      <c r="E9" s="94">
        <v>746</v>
      </c>
      <c r="F9" s="92">
        <v>163191.5</v>
      </c>
      <c r="G9" s="37" t="s">
        <v>86</v>
      </c>
      <c r="H9" s="26" t="s">
        <v>68</v>
      </c>
      <c r="I9" s="94">
        <v>91</v>
      </c>
      <c r="J9" s="94">
        <v>25</v>
      </c>
      <c r="K9" s="94">
        <v>66</v>
      </c>
      <c r="L9" s="94">
        <v>34956</v>
      </c>
      <c r="N9" s="7"/>
      <c r="O9" s="38"/>
      <c r="P9" s="38"/>
    </row>
    <row r="10" spans="2:16" ht="13.5" customHeight="1">
      <c r="B10" s="26" t="s">
        <v>69</v>
      </c>
      <c r="C10" s="94"/>
      <c r="D10" s="94"/>
      <c r="E10" s="94"/>
      <c r="F10" s="92"/>
      <c r="G10" s="37" t="s">
        <v>86</v>
      </c>
      <c r="H10" s="26" t="s">
        <v>69</v>
      </c>
      <c r="I10" s="94"/>
      <c r="J10" s="94"/>
      <c r="K10" s="94"/>
      <c r="L10" s="94"/>
      <c r="N10" s="7"/>
      <c r="O10" s="38"/>
      <c r="P10" s="38"/>
    </row>
    <row r="11" spans="2:16" ht="13.5" customHeight="1">
      <c r="B11" s="26" t="s">
        <v>70</v>
      </c>
      <c r="C11" s="93"/>
      <c r="D11" s="93"/>
      <c r="E11" s="93"/>
      <c r="F11" s="88"/>
      <c r="G11" s="37" t="s">
        <v>86</v>
      </c>
      <c r="H11" s="26" t="s">
        <v>70</v>
      </c>
      <c r="I11" s="94"/>
      <c r="J11" s="94"/>
      <c r="K11" s="94"/>
      <c r="L11" s="94"/>
      <c r="N11" s="7"/>
      <c r="O11" s="38"/>
      <c r="P11" s="38"/>
    </row>
    <row r="12" spans="2:16" ht="13.5" customHeight="1">
      <c r="B12" s="26" t="s">
        <v>71</v>
      </c>
      <c r="C12" s="94"/>
      <c r="D12" s="94"/>
      <c r="E12" s="94"/>
      <c r="F12" s="92"/>
      <c r="G12" s="37" t="s">
        <v>86</v>
      </c>
      <c r="H12" s="26" t="s">
        <v>71</v>
      </c>
      <c r="I12" s="94"/>
      <c r="J12" s="94"/>
      <c r="K12" s="94"/>
      <c r="L12" s="94"/>
      <c r="N12" s="7"/>
      <c r="O12" s="38"/>
      <c r="P12" s="38"/>
    </row>
    <row r="13" spans="2:16" ht="13.5" customHeight="1">
      <c r="B13" s="26" t="s">
        <v>72</v>
      </c>
      <c r="C13" s="94"/>
      <c r="D13" s="94"/>
      <c r="E13" s="94"/>
      <c r="F13" s="92"/>
      <c r="G13" s="37" t="s">
        <v>86</v>
      </c>
      <c r="H13" s="26" t="s">
        <v>72</v>
      </c>
      <c r="I13" s="94"/>
      <c r="J13" s="94"/>
      <c r="K13" s="94"/>
      <c r="L13" s="94"/>
      <c r="N13" s="7"/>
      <c r="O13" s="38"/>
      <c r="P13" s="38"/>
    </row>
    <row r="14" spans="2:16" ht="13.5" customHeight="1">
      <c r="B14" s="26" t="s">
        <v>73</v>
      </c>
      <c r="C14" s="94"/>
      <c r="D14" s="94"/>
      <c r="E14" s="94"/>
      <c r="F14" s="92"/>
      <c r="G14" s="37" t="s">
        <v>86</v>
      </c>
      <c r="H14" s="26" t="s">
        <v>73</v>
      </c>
      <c r="I14" s="94"/>
      <c r="J14" s="94"/>
      <c r="K14" s="94"/>
      <c r="L14" s="94"/>
      <c r="N14" s="7"/>
      <c r="O14" s="38"/>
      <c r="P14" s="38"/>
    </row>
    <row r="15" spans="2:16" ht="13.5" customHeight="1">
      <c r="B15" s="26" t="s">
        <v>74</v>
      </c>
      <c r="C15" s="94"/>
      <c r="D15" s="94"/>
      <c r="E15" s="94"/>
      <c r="F15" s="92"/>
      <c r="G15" s="37" t="s">
        <v>86</v>
      </c>
      <c r="H15" s="26" t="s">
        <v>74</v>
      </c>
      <c r="I15" s="94"/>
      <c r="J15" s="94"/>
      <c r="K15" s="94"/>
      <c r="L15" s="94"/>
      <c r="N15" s="7"/>
      <c r="O15" s="38"/>
      <c r="P15" s="38"/>
    </row>
    <row r="16" spans="2:16" ht="13.5" customHeight="1">
      <c r="B16" s="26" t="s">
        <v>75</v>
      </c>
      <c r="C16" s="100"/>
      <c r="D16" s="100"/>
      <c r="E16" s="100"/>
      <c r="F16" s="118"/>
      <c r="G16" s="37" t="s">
        <v>86</v>
      </c>
      <c r="H16" s="26" t="s">
        <v>75</v>
      </c>
      <c r="I16" s="100"/>
      <c r="J16" s="100"/>
      <c r="K16" s="100"/>
      <c r="L16" s="100"/>
      <c r="N16" s="7"/>
      <c r="O16" s="38"/>
      <c r="P16" s="38"/>
    </row>
    <row r="17" spans="2:16" ht="13.5" customHeight="1">
      <c r="B17" s="26" t="s">
        <v>76</v>
      </c>
      <c r="C17" s="93"/>
      <c r="D17" s="93"/>
      <c r="E17" s="93"/>
      <c r="F17" s="88"/>
      <c r="G17" s="37" t="s">
        <v>86</v>
      </c>
      <c r="H17" s="26" t="s">
        <v>76</v>
      </c>
      <c r="I17" s="93"/>
      <c r="J17" s="93"/>
      <c r="K17" s="93"/>
      <c r="L17" s="93"/>
      <c r="N17" s="7"/>
      <c r="O17" s="38"/>
      <c r="P17" s="38"/>
    </row>
    <row r="18" spans="2:16" ht="13.5" customHeight="1">
      <c r="B18" s="26" t="s">
        <v>33</v>
      </c>
      <c r="C18" s="100">
        <f>SUM(C6:C17)</f>
        <v>3971</v>
      </c>
      <c r="D18" s="100">
        <f>SUM(D6:D17)</f>
        <v>1297</v>
      </c>
      <c r="E18" s="100">
        <f>SUM(E6:E17)</f>
        <v>2674</v>
      </c>
      <c r="F18" s="102">
        <f>SUM(F6:F17)</f>
        <v>668208.5</v>
      </c>
      <c r="G18" s="37"/>
      <c r="H18" s="26" t="s">
        <v>33</v>
      </c>
      <c r="I18" s="100">
        <f>SUM(I6:I17)</f>
        <v>308</v>
      </c>
      <c r="J18" s="100">
        <f>SUM(J6:J17)</f>
        <v>117</v>
      </c>
      <c r="K18" s="100">
        <f>SUM(K6:K17)</f>
        <v>191</v>
      </c>
      <c r="L18" s="100">
        <f>SUM(L6:L17)</f>
        <v>296429</v>
      </c>
      <c r="N18" s="7"/>
      <c r="O18" s="38"/>
      <c r="P18" s="38"/>
    </row>
    <row r="19" spans="2:14" ht="13.5" customHeight="1">
      <c r="B19" s="34"/>
      <c r="C19" s="34"/>
      <c r="D19" s="34"/>
      <c r="E19" s="162"/>
      <c r="F19" s="162"/>
      <c r="G19" s="162"/>
      <c r="H19" s="162"/>
      <c r="I19" s="162"/>
      <c r="J19" s="162"/>
      <c r="N19" s="7"/>
    </row>
    <row r="20" spans="2:16" ht="17.25" customHeight="1">
      <c r="B20" s="41" t="str">
        <f>"令和"&amp;'年度変更及び医療費グラフデータ等'!A8&amp;"年度　突合審査の状況"</f>
        <v>令和2年度　突合審査の状況</v>
      </c>
      <c r="C20" s="42"/>
      <c r="D20" s="42"/>
      <c r="E20" s="42"/>
      <c r="F20" s="42"/>
      <c r="G20" s="42"/>
      <c r="H20" s="8"/>
      <c r="I20" s="8"/>
      <c r="J20" s="35"/>
      <c r="K20" s="8"/>
      <c r="L20" s="8"/>
      <c r="M20" s="8"/>
      <c r="N20" s="8"/>
      <c r="O20" s="8"/>
      <c r="P20" s="8"/>
    </row>
    <row r="21" ht="13.5" customHeight="1">
      <c r="J21" s="35"/>
    </row>
    <row r="22" spans="2:9" ht="12">
      <c r="B22" s="175" t="s">
        <v>41</v>
      </c>
      <c r="C22" s="175" t="s">
        <v>36</v>
      </c>
      <c r="D22" s="175" t="s">
        <v>37</v>
      </c>
      <c r="E22" s="173" t="s">
        <v>40</v>
      </c>
      <c r="F22" s="174"/>
      <c r="G22" s="175" t="s">
        <v>43</v>
      </c>
      <c r="I22" s="35"/>
    </row>
    <row r="23" spans="2:9" ht="12">
      <c r="B23" s="176"/>
      <c r="C23" s="176"/>
      <c r="D23" s="176"/>
      <c r="E23" s="101" t="s">
        <v>38</v>
      </c>
      <c r="F23" s="101" t="s">
        <v>39</v>
      </c>
      <c r="G23" s="176"/>
      <c r="I23" s="35"/>
    </row>
    <row r="24" spans="2:10" ht="13.5" customHeight="1">
      <c r="B24" s="26" t="s">
        <v>65</v>
      </c>
      <c r="C24" s="100">
        <v>764</v>
      </c>
      <c r="D24" s="100">
        <v>267</v>
      </c>
      <c r="E24" s="100">
        <v>497</v>
      </c>
      <c r="F24" s="100">
        <v>189800</v>
      </c>
      <c r="G24" s="100"/>
      <c r="J24" s="35"/>
    </row>
    <row r="25" spans="2:10" ht="13.5" customHeight="1">
      <c r="B25" s="26" t="s">
        <v>66</v>
      </c>
      <c r="C25" s="93">
        <v>759</v>
      </c>
      <c r="D25" s="93">
        <v>239</v>
      </c>
      <c r="E25" s="93">
        <v>520</v>
      </c>
      <c r="F25" s="93">
        <v>170407</v>
      </c>
      <c r="G25" s="93"/>
      <c r="J25" s="35"/>
    </row>
    <row r="26" spans="2:10" ht="13.5" customHeight="1">
      <c r="B26" s="26" t="s">
        <v>67</v>
      </c>
      <c r="C26" s="100">
        <v>734</v>
      </c>
      <c r="D26" s="100">
        <v>237</v>
      </c>
      <c r="E26" s="100">
        <v>497</v>
      </c>
      <c r="F26" s="100">
        <v>158118</v>
      </c>
      <c r="G26" s="94"/>
      <c r="J26" s="35"/>
    </row>
    <row r="27" spans="2:10" ht="13.5" customHeight="1">
      <c r="B27" s="26" t="s">
        <v>68</v>
      </c>
      <c r="C27" s="94">
        <v>727</v>
      </c>
      <c r="D27" s="94">
        <v>235</v>
      </c>
      <c r="E27" s="94">
        <v>492</v>
      </c>
      <c r="F27" s="94">
        <v>171526</v>
      </c>
      <c r="G27" s="94"/>
      <c r="J27" s="35"/>
    </row>
    <row r="28" spans="2:10" ht="13.5" customHeight="1">
      <c r="B28" s="26" t="s">
        <v>69</v>
      </c>
      <c r="C28" s="94"/>
      <c r="D28" s="94"/>
      <c r="E28" s="94"/>
      <c r="F28" s="94"/>
      <c r="G28" s="94"/>
      <c r="J28" s="35"/>
    </row>
    <row r="29" spans="2:10" ht="13.5" customHeight="1">
      <c r="B29" s="26" t="s">
        <v>70</v>
      </c>
      <c r="C29" s="93"/>
      <c r="D29" s="93"/>
      <c r="E29" s="93"/>
      <c r="F29" s="93"/>
      <c r="G29" s="93"/>
      <c r="J29" s="35"/>
    </row>
    <row r="30" spans="2:10" ht="13.5" customHeight="1">
      <c r="B30" s="26" t="s">
        <v>71</v>
      </c>
      <c r="C30" s="94"/>
      <c r="D30" s="94"/>
      <c r="E30" s="94"/>
      <c r="F30" s="94"/>
      <c r="G30" s="94"/>
      <c r="J30" s="35"/>
    </row>
    <row r="31" spans="2:10" ht="13.5" customHeight="1">
      <c r="B31" s="26" t="s">
        <v>72</v>
      </c>
      <c r="C31" s="94"/>
      <c r="D31" s="94"/>
      <c r="E31" s="94"/>
      <c r="F31" s="94"/>
      <c r="G31" s="94"/>
      <c r="J31" s="35"/>
    </row>
    <row r="32" spans="2:7" ht="13.5" customHeight="1">
      <c r="B32" s="26" t="s">
        <v>73</v>
      </c>
      <c r="C32" s="94"/>
      <c r="D32" s="94"/>
      <c r="E32" s="94"/>
      <c r="F32" s="94"/>
      <c r="G32" s="94"/>
    </row>
    <row r="33" spans="2:7" ht="13.5" customHeight="1">
      <c r="B33" s="26" t="s">
        <v>74</v>
      </c>
      <c r="C33" s="100"/>
      <c r="D33" s="100"/>
      <c r="E33" s="100"/>
      <c r="F33" s="100"/>
      <c r="G33" s="94"/>
    </row>
    <row r="34" spans="2:11" ht="13.5" customHeight="1">
      <c r="B34" s="26" t="s">
        <v>75</v>
      </c>
      <c r="C34" s="100"/>
      <c r="D34" s="100"/>
      <c r="E34" s="100"/>
      <c r="F34" s="100"/>
      <c r="G34" s="94"/>
      <c r="J34" s="8"/>
      <c r="K34" s="8"/>
    </row>
    <row r="35" spans="2:7" ht="13.5" customHeight="1">
      <c r="B35" s="26" t="s">
        <v>76</v>
      </c>
      <c r="C35" s="93"/>
      <c r="D35" s="93"/>
      <c r="E35" s="93"/>
      <c r="F35" s="93"/>
      <c r="G35" s="93"/>
    </row>
    <row r="36" spans="2:7" ht="13.5" customHeight="1">
      <c r="B36" s="26" t="s">
        <v>33</v>
      </c>
      <c r="C36" s="100">
        <f>SUM(C24:C35)</f>
        <v>2984</v>
      </c>
      <c r="D36" s="100">
        <f>SUM(D24:D35)</f>
        <v>978</v>
      </c>
      <c r="E36" s="100">
        <f>SUM(E24:E35)</f>
        <v>2006</v>
      </c>
      <c r="F36" s="100">
        <f>SUM(F24:F35)</f>
        <v>689851</v>
      </c>
      <c r="G36" s="100">
        <f>SUM(G24:G35)</f>
        <v>0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sheetProtection/>
  <mergeCells count="16">
    <mergeCell ref="G22:G23"/>
    <mergeCell ref="B22:B23"/>
    <mergeCell ref="C22:C23"/>
    <mergeCell ref="D22:D23"/>
    <mergeCell ref="E22:F22"/>
    <mergeCell ref="B4:B5"/>
    <mergeCell ref="C4:C5"/>
    <mergeCell ref="E19:F19"/>
    <mergeCell ref="D4:D5"/>
    <mergeCell ref="K4:L4"/>
    <mergeCell ref="G19:H19"/>
    <mergeCell ref="I19:J19"/>
    <mergeCell ref="I4:I5"/>
    <mergeCell ref="H4:H5"/>
    <mergeCell ref="E4:F4"/>
    <mergeCell ref="J4:J5"/>
  </mergeCells>
  <printOptions/>
  <pageMargins left="0.787" right="0.787" top="0.984" bottom="0.984" header="0.512" footer="0.51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　秋田情報センター</dc:creator>
  <cp:keywords/>
  <dc:description/>
  <cp:lastModifiedBy>今井 舞</cp:lastModifiedBy>
  <cp:lastPrinted>2019-05-14T08:07:27Z</cp:lastPrinted>
  <dcterms:created xsi:type="dcterms:W3CDTF">2004-05-10T02:14:17Z</dcterms:created>
  <dcterms:modified xsi:type="dcterms:W3CDTF">2020-09-23T02:44:10Z</dcterms:modified>
  <cp:category/>
  <cp:version/>
  <cp:contentType/>
  <cp:contentStatus/>
</cp:coreProperties>
</file>